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comments45.xml" ContentType="application/vnd.openxmlformats-officedocument.spreadsheetml.comments+xml"/>
  <Override PartName="/xl/comments46.xml" ContentType="application/vnd.openxmlformats-officedocument.spreadsheetml.comments+xml"/>
  <Override PartName="/xl/comments47.xml" ContentType="application/vnd.openxmlformats-officedocument.spreadsheetml.comments+xml"/>
  <Override PartName="/xl/comments48.xml" ContentType="application/vnd.openxmlformats-officedocument.spreadsheetml.comments+xml"/>
  <Override PartName="/xl/comments49.xml" ContentType="application/vnd.openxmlformats-officedocument.spreadsheetml.comments+xml"/>
  <Override PartName="/xl/comments50.xml" ContentType="application/vnd.openxmlformats-officedocument.spreadsheetml.comments+xml"/>
  <Override PartName="/xl/comments51.xml" ContentType="application/vnd.openxmlformats-officedocument.spreadsheetml.comments+xml"/>
  <Override PartName="/xl/comments52.xml" ContentType="application/vnd.openxmlformats-officedocument.spreadsheetml.comments+xml"/>
  <Override PartName="/xl/comments53.xml" ContentType="application/vnd.openxmlformats-officedocument.spreadsheetml.comments+xml"/>
  <Override PartName="/xl/comments54.xml" ContentType="application/vnd.openxmlformats-officedocument.spreadsheetml.comments+xml"/>
  <Override PartName="/xl/comments55.xml" ContentType="application/vnd.openxmlformats-officedocument.spreadsheetml.comments+xml"/>
  <Override PartName="/xl/comments56.xml" ContentType="application/vnd.openxmlformats-officedocument.spreadsheetml.comments+xml"/>
  <Override PartName="/xl/comments57.xml" ContentType="application/vnd.openxmlformats-officedocument.spreadsheetml.comments+xml"/>
  <Override PartName="/xl/comments58.xml" ContentType="application/vnd.openxmlformats-officedocument.spreadsheetml.comments+xml"/>
  <Override PartName="/xl/comments59.xml" ContentType="application/vnd.openxmlformats-officedocument.spreadsheetml.comments+xml"/>
  <Override PartName="/xl/comments60.xml" ContentType="application/vnd.openxmlformats-officedocument.spreadsheetml.comments+xml"/>
  <Override PartName="/xl/comments61.xml" ContentType="application/vnd.openxmlformats-officedocument.spreadsheetml.comments+xml"/>
  <Override PartName="/xl/comments62.xml" ContentType="application/vnd.openxmlformats-officedocument.spreadsheetml.comments+xml"/>
  <Override PartName="/xl/comments63.xml" ContentType="application/vnd.openxmlformats-officedocument.spreadsheetml.comments+xml"/>
  <Override PartName="/xl/comments64.xml" ContentType="application/vnd.openxmlformats-officedocument.spreadsheetml.comments+xml"/>
  <Override PartName="/xl/comments65.xml" ContentType="application/vnd.openxmlformats-officedocument.spreadsheetml.comments+xml"/>
  <Override PartName="/xl/comments66.xml" ContentType="application/vnd.openxmlformats-officedocument.spreadsheetml.comments+xml"/>
  <Override PartName="/xl/comments67.xml" ContentType="application/vnd.openxmlformats-officedocument.spreadsheetml.comments+xml"/>
  <Override PartName="/xl/comments68.xml" ContentType="application/vnd.openxmlformats-officedocument.spreadsheetml.comments+xml"/>
  <Override PartName="/xl/comments69.xml" ContentType="application/vnd.openxmlformats-officedocument.spreadsheetml.comments+xml"/>
  <Override PartName="/xl/comments70.xml" ContentType="application/vnd.openxmlformats-officedocument.spreadsheetml.comments+xml"/>
  <Override PartName="/xl/comments71.xml" ContentType="application/vnd.openxmlformats-officedocument.spreadsheetml.comments+xml"/>
  <Override PartName="/xl/comments72.xml" ContentType="application/vnd.openxmlformats-officedocument.spreadsheetml.comments+xml"/>
  <Override PartName="/xl/comments7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8_{3BE1624A-998B-44E2-90A5-4C5991B6D2A2}" xr6:coauthVersionLast="47" xr6:coauthVersionMax="47" xr10:uidLastSave="{00000000-0000-0000-0000-000000000000}"/>
  <bookViews>
    <workbookView xWindow="-120" yWindow="-120" windowWidth="29040" windowHeight="15840" tabRatio="904" activeTab="2" xr2:uid="{00000000-000D-0000-FFFF-FFFF00000000}"/>
  </bookViews>
  <sheets>
    <sheet name="Entocentric lenses" sheetId="29" r:id="rId1"/>
    <sheet name="Overview (Tele)" sheetId="2" state="hidden" r:id="rId2"/>
    <sheet name="Telecentric lenses" sheetId="48" r:id="rId3"/>
    <sheet name="0.25&quot; &amp; 6mm " sheetId="26" r:id="rId4"/>
    <sheet name="0.25&quot; &amp; 8mm  " sheetId="27" r:id="rId5"/>
    <sheet name="0.25&quot; &amp; 12mm " sheetId="28" r:id="rId6"/>
    <sheet name="0.33&quot; &amp; 6mm" sheetId="21" r:id="rId7"/>
    <sheet name="0.33&quot; &amp; 8mm " sheetId="22" r:id="rId8"/>
    <sheet name="0.33&quot; &amp; 12mm" sheetId="23" r:id="rId9"/>
    <sheet name="0.33&quot; &amp; 16mm" sheetId="24" r:id="rId10"/>
    <sheet name="0.33&quot; &amp; 25mm" sheetId="25" r:id="rId11"/>
    <sheet name="0.33&quot; &amp; 35mm" sheetId="30" r:id="rId12"/>
    <sheet name="0.33&quot; &amp; 50mm" sheetId="31" r:id="rId13"/>
    <sheet name="0.33&quot; &amp; 75mm" sheetId="32" r:id="rId14"/>
    <sheet name="0.33&quot; &amp; 100mm" sheetId="33" r:id="rId15"/>
    <sheet name="0.5&quot; &amp; 6mm" sheetId="4" r:id="rId16"/>
    <sheet name="0.5&quot; &amp; 8mm" sheetId="16" r:id="rId17"/>
    <sheet name="0.5&quot; &amp; 12mm" sheetId="17" r:id="rId18"/>
    <sheet name="0.5&quot; &amp; 16mm" sheetId="18" r:id="rId19"/>
    <sheet name="0.5&quot; &amp; 25mm " sheetId="19" r:id="rId20"/>
    <sheet name="0.5&quot; &amp; 35mm" sheetId="34" r:id="rId21"/>
    <sheet name="0.5&quot; &amp; 50mm" sheetId="10" r:id="rId22"/>
    <sheet name="0.5&quot; &amp; 75mm" sheetId="35" r:id="rId23"/>
    <sheet name="0.67&quot; &amp; 6mm" sheetId="86" r:id="rId24"/>
    <sheet name="0.67&quot; &amp; 8mm" sheetId="87" r:id="rId25"/>
    <sheet name="0.67&quot; &amp; 12mm" sheetId="85" r:id="rId26"/>
    <sheet name="0.67&quot; &amp; 16mm" sheetId="11" r:id="rId27"/>
    <sheet name="0.67&quot; &amp; 25mm" sheetId="15" r:id="rId28"/>
    <sheet name="0.67&quot; &amp; 35mm" sheetId="36" r:id="rId29"/>
    <sheet name="0.67&quot; &amp; 50mm" sheetId="37" r:id="rId30"/>
    <sheet name="0.67&quot; &amp; 75mm" sheetId="38" r:id="rId31"/>
    <sheet name="0.67&quot; &amp; 150mm" sheetId="74" r:id="rId32"/>
    <sheet name="1&quot; &amp; 12mm" sheetId="47" r:id="rId33"/>
    <sheet name="1&quot; &amp; 16mm" sheetId="78" r:id="rId34"/>
    <sheet name="1&quot; &amp; 25mm" sheetId="20" r:id="rId35"/>
    <sheet name="1&quot; &amp; 35mm" sheetId="39" r:id="rId36"/>
    <sheet name="1&quot; &amp; 50mm" sheetId="40" r:id="rId37"/>
    <sheet name="1&quot; &amp; 75mm" sheetId="41" r:id="rId38"/>
    <sheet name="30mm &amp; 25mm" sheetId="45" r:id="rId39"/>
    <sheet name="30mm &amp; 35mm" sheetId="42" r:id="rId40"/>
    <sheet name="30mm &amp; 50mm" sheetId="43" r:id="rId41"/>
    <sheet name="30mm &amp; 75mm" sheetId="44" r:id="rId42"/>
    <sheet name="0.5&quot; &amp; 0.15x" sheetId="49" r:id="rId43"/>
    <sheet name="0.5&quot; &amp; 0.25x" sheetId="54" r:id="rId44"/>
    <sheet name="0.5&quot; &amp; 0.35x" sheetId="52" r:id="rId45"/>
    <sheet name="0.5&quot; &amp; 0.5x" sheetId="55" r:id="rId46"/>
    <sheet name="0.5&quot;&amp; 0.66" sheetId="56" r:id="rId47"/>
    <sheet name="0.67&quot; &amp; 0.15x" sheetId="59" r:id="rId48"/>
    <sheet name="0.67&quot; &amp; 0.25x" sheetId="57" r:id="rId49"/>
    <sheet name="0.67&quot; &amp; 0.35x " sheetId="60" r:id="rId50"/>
    <sheet name="0.67&quot; &amp; 0.5x " sheetId="75" r:id="rId51"/>
    <sheet name="0.67&quot; &amp; 0.66x " sheetId="61" r:id="rId52"/>
    <sheet name="0.67&quot; &amp; 0.75x  " sheetId="62" r:id="rId53"/>
    <sheet name="0.67&quot; &amp; 1x  " sheetId="63" r:id="rId54"/>
    <sheet name="0.67&quot; &amp; 1.5x  " sheetId="76" r:id="rId55"/>
    <sheet name="0.67&quot; &amp; 2x " sheetId="64" r:id="rId56"/>
    <sheet name="0.67&quot; &amp; 3x " sheetId="77" r:id="rId57"/>
    <sheet name="0.67&quot; &amp; 4x " sheetId="65" r:id="rId58"/>
    <sheet name="1&quot; &amp; 0.15x" sheetId="66" r:id="rId59"/>
    <sheet name="1&quot; &amp; 0.25x " sheetId="67" r:id="rId60"/>
    <sheet name="1&quot; &amp; 0.35x " sheetId="68" r:id="rId61"/>
    <sheet name="1&quot; &amp; 0.5x" sheetId="69" r:id="rId62"/>
    <sheet name="1&quot; &amp; 0.66x" sheetId="70" r:id="rId63"/>
    <sheet name="1&quot; &amp; 1x" sheetId="51" r:id="rId64"/>
    <sheet name="1&quot; &amp; 1.5x " sheetId="71" r:id="rId65"/>
    <sheet name="1&quot; &amp; 2x " sheetId="72" r:id="rId66"/>
    <sheet name="1&quot; &amp; 4x " sheetId="82" r:id="rId67"/>
    <sheet name="1&quot; &amp; 6x " sheetId="83" r:id="rId68"/>
    <sheet name="1.33&quot; &amp; 0.27x " sheetId="80" r:id="rId69"/>
    <sheet name="1.33&quot; &amp; 0.56x" sheetId="81" r:id="rId70"/>
    <sheet name="1.76&quot; &amp; 6x" sheetId="84" r:id="rId71"/>
    <sheet name="30mm &amp; 2x " sheetId="73" r:id="rId72"/>
    <sheet name="30mm &amp; 3x" sheetId="50" r:id="rId73"/>
    <sheet name="Entocentric lens DB" sheetId="9" r:id="rId74"/>
    <sheet name="Telecentric lens DB" sheetId="46" r:id="rId75"/>
    <sheet name="Old" sheetId="14" state="hidden" r:id="rId76"/>
    <sheet name="Optotune lens DB" sheetId="6" r:id="rId77"/>
    <sheet name="Lists" sheetId="8" r:id="rId78"/>
  </sheets>
  <externalReferences>
    <externalReference r:id="rId79"/>
    <externalReference r:id="rId80"/>
  </externalReferences>
  <definedNames>
    <definedName name="_xlnm._FilterDatabase" localSheetId="20" hidden="1">'0.5" &amp; 35mm'!$B$4:$S$22</definedName>
    <definedName name="_xlnm._FilterDatabase" localSheetId="73" hidden="1">'Entocentric lens DB'!$B$4:$U$143</definedName>
    <definedName name="_xlnm._FilterDatabase" localSheetId="74" hidden="1">'Telecentric lens DB'!$B$4:$S$207</definedName>
    <definedName name="Filter">Lists!$C$5:$C$12</definedName>
    <definedName name="Format">[1]Lists!$B$5:$B$17</definedName>
    <definedName name="Formats">Lists!$B$5:$B$17</definedName>
    <definedName name="Mounts">Lists!$D$5:$D$11</definedName>
    <definedName name="Prices">Lists!$E$5:$E$13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82" l="1"/>
  <c r="L6" i="82"/>
  <c r="K6" i="82"/>
  <c r="J6" i="82"/>
  <c r="I6" i="82"/>
  <c r="H6" i="82"/>
  <c r="G6" i="82"/>
  <c r="F6" i="82"/>
  <c r="E6" i="82"/>
  <c r="D6" i="82"/>
  <c r="B6" i="82"/>
  <c r="H7" i="19"/>
  <c r="Q5" i="19"/>
  <c r="M5" i="19"/>
  <c r="L5" i="19"/>
  <c r="I5" i="19"/>
  <c r="J5" i="19" s="1"/>
  <c r="H5" i="19"/>
  <c r="G5" i="19"/>
  <c r="F5" i="19"/>
  <c r="E5" i="19"/>
  <c r="D5" i="19"/>
  <c r="B5" i="19"/>
  <c r="Q5" i="18"/>
  <c r="L5" i="18"/>
  <c r="I5" i="18"/>
  <c r="N5" i="18" s="1"/>
  <c r="O5" i="18" s="1"/>
  <c r="H5" i="18"/>
  <c r="G5" i="18"/>
  <c r="F5" i="18"/>
  <c r="E5" i="18"/>
  <c r="D5" i="18"/>
  <c r="B5" i="18"/>
  <c r="Q5" i="17"/>
  <c r="L5" i="17"/>
  <c r="I5" i="17"/>
  <c r="N5" i="17" s="1"/>
  <c r="H5" i="17"/>
  <c r="G5" i="17"/>
  <c r="F5" i="17"/>
  <c r="E5" i="17"/>
  <c r="D5" i="17"/>
  <c r="B5" i="17"/>
  <c r="Q5" i="16"/>
  <c r="L5" i="16"/>
  <c r="I5" i="16"/>
  <c r="N5" i="16" s="1"/>
  <c r="H5" i="16"/>
  <c r="G5" i="16"/>
  <c r="F5" i="16"/>
  <c r="E5" i="16"/>
  <c r="D5" i="16"/>
  <c r="B5" i="16"/>
  <c r="Q5" i="4"/>
  <c r="L5" i="4"/>
  <c r="I5" i="4"/>
  <c r="N5" i="4" s="1"/>
  <c r="H5" i="4"/>
  <c r="G5" i="4"/>
  <c r="F5" i="4"/>
  <c r="E5" i="4"/>
  <c r="D5" i="4"/>
  <c r="B5" i="4"/>
  <c r="B6" i="19"/>
  <c r="D6" i="19"/>
  <c r="E6" i="19"/>
  <c r="F6" i="19"/>
  <c r="G6" i="19"/>
  <c r="H6" i="19"/>
  <c r="I6" i="19"/>
  <c r="J6" i="19" s="1"/>
  <c r="L6" i="19"/>
  <c r="M6" i="19"/>
  <c r="Q6" i="19"/>
  <c r="D7" i="19"/>
  <c r="E7" i="19"/>
  <c r="F7" i="19"/>
  <c r="G7" i="19"/>
  <c r="I7" i="19"/>
  <c r="J7" i="19" s="1"/>
  <c r="M7" i="19"/>
  <c r="B8" i="19"/>
  <c r="D8" i="19"/>
  <c r="E8" i="19"/>
  <c r="F8" i="19"/>
  <c r="G8" i="19"/>
  <c r="H8" i="19"/>
  <c r="I8" i="19"/>
  <c r="J8" i="19" s="1"/>
  <c r="L8" i="19"/>
  <c r="M8" i="19"/>
  <c r="B9" i="19"/>
  <c r="D9" i="19"/>
  <c r="E9" i="19"/>
  <c r="F9" i="19"/>
  <c r="G9" i="19"/>
  <c r="H9" i="19"/>
  <c r="I9" i="19"/>
  <c r="J9" i="19" s="1"/>
  <c r="L9" i="19"/>
  <c r="M9" i="19"/>
  <c r="Q9" i="19"/>
  <c r="B10" i="19"/>
  <c r="D10" i="19"/>
  <c r="E10" i="19"/>
  <c r="F10" i="19"/>
  <c r="G10" i="19"/>
  <c r="H10" i="19"/>
  <c r="I10" i="19"/>
  <c r="J10" i="19" s="1"/>
  <c r="L10" i="19"/>
  <c r="M10" i="19"/>
  <c r="Q10" i="19"/>
  <c r="B11" i="19"/>
  <c r="D11" i="19"/>
  <c r="E11" i="19"/>
  <c r="F11" i="19"/>
  <c r="G11" i="19"/>
  <c r="H11" i="19"/>
  <c r="I11" i="19"/>
  <c r="J11" i="19" s="1"/>
  <c r="L11" i="19"/>
  <c r="M11" i="19"/>
  <c r="Q11" i="19"/>
  <c r="B12" i="19"/>
  <c r="D12" i="19"/>
  <c r="E12" i="19"/>
  <c r="F12" i="19"/>
  <c r="G12" i="19"/>
  <c r="H12" i="19"/>
  <c r="I12" i="19"/>
  <c r="J12" i="19" s="1"/>
  <c r="L12" i="19"/>
  <c r="M12" i="19"/>
  <c r="Q12" i="19"/>
  <c r="B13" i="19"/>
  <c r="D13" i="19"/>
  <c r="E13" i="19"/>
  <c r="F13" i="19"/>
  <c r="G13" i="19"/>
  <c r="H13" i="19"/>
  <c r="I13" i="19"/>
  <c r="J13" i="19" s="1"/>
  <c r="L13" i="19"/>
  <c r="M13" i="19"/>
  <c r="Q13" i="19"/>
  <c r="B14" i="19"/>
  <c r="D14" i="19"/>
  <c r="E14" i="19"/>
  <c r="F14" i="19"/>
  <c r="G14" i="19"/>
  <c r="H14" i="19"/>
  <c r="I14" i="19"/>
  <c r="J14" i="19" s="1"/>
  <c r="L14" i="19"/>
  <c r="M14" i="19"/>
  <c r="O14" i="19"/>
  <c r="Q14" i="19"/>
  <c r="B6" i="18"/>
  <c r="D6" i="18"/>
  <c r="E6" i="18"/>
  <c r="F6" i="18"/>
  <c r="G6" i="18"/>
  <c r="H6" i="18"/>
  <c r="I6" i="18"/>
  <c r="J6" i="18" s="1"/>
  <c r="L6" i="18"/>
  <c r="M6" i="18"/>
  <c r="Q6" i="18"/>
  <c r="B7" i="18"/>
  <c r="D7" i="18"/>
  <c r="E7" i="18"/>
  <c r="F7" i="18"/>
  <c r="G7" i="18"/>
  <c r="H7" i="18"/>
  <c r="I7" i="18"/>
  <c r="J7" i="18" s="1"/>
  <c r="L7" i="18"/>
  <c r="M7" i="18"/>
  <c r="Q7" i="18"/>
  <c r="B8" i="18"/>
  <c r="D8" i="18"/>
  <c r="E8" i="18"/>
  <c r="F8" i="18"/>
  <c r="G8" i="18"/>
  <c r="H8" i="18"/>
  <c r="I8" i="18"/>
  <c r="J8" i="18" s="1"/>
  <c r="L8" i="18"/>
  <c r="M8" i="18"/>
  <c r="B9" i="18"/>
  <c r="D9" i="18"/>
  <c r="E9" i="18"/>
  <c r="F9" i="18"/>
  <c r="G9" i="18"/>
  <c r="H9" i="18"/>
  <c r="I9" i="18"/>
  <c r="J9" i="18" s="1"/>
  <c r="L9" i="18"/>
  <c r="M9" i="18"/>
  <c r="B10" i="18"/>
  <c r="D10" i="18"/>
  <c r="E10" i="18"/>
  <c r="F10" i="18"/>
  <c r="G10" i="18"/>
  <c r="H10" i="18"/>
  <c r="I10" i="18"/>
  <c r="J10" i="18" s="1"/>
  <c r="L10" i="18"/>
  <c r="M10" i="18"/>
  <c r="Q10" i="18"/>
  <c r="B11" i="18"/>
  <c r="D11" i="18"/>
  <c r="E11" i="18"/>
  <c r="F11" i="18"/>
  <c r="G11" i="18"/>
  <c r="H11" i="18"/>
  <c r="I11" i="18"/>
  <c r="J11" i="18" s="1"/>
  <c r="L11" i="18"/>
  <c r="M11" i="18"/>
  <c r="Q11" i="18"/>
  <c r="B12" i="18"/>
  <c r="D12" i="18"/>
  <c r="E12" i="18"/>
  <c r="F12" i="18"/>
  <c r="G12" i="18"/>
  <c r="H12" i="18"/>
  <c r="I12" i="18"/>
  <c r="J12" i="18" s="1"/>
  <c r="L12" i="18"/>
  <c r="M12" i="18"/>
  <c r="Q12" i="18"/>
  <c r="B13" i="18"/>
  <c r="D13" i="18"/>
  <c r="E13" i="18"/>
  <c r="F13" i="18"/>
  <c r="G13" i="18"/>
  <c r="H13" i="18"/>
  <c r="I13" i="18"/>
  <c r="J13" i="18" s="1"/>
  <c r="L13" i="18"/>
  <c r="M13" i="18"/>
  <c r="Q13" i="18"/>
  <c r="B14" i="18"/>
  <c r="D14" i="18"/>
  <c r="E14" i="18"/>
  <c r="F14" i="18"/>
  <c r="G14" i="18"/>
  <c r="H14" i="18"/>
  <c r="I14" i="18"/>
  <c r="J14" i="18" s="1"/>
  <c r="L14" i="18"/>
  <c r="M14" i="18"/>
  <c r="Q14" i="18"/>
  <c r="B6" i="17"/>
  <c r="D6" i="17"/>
  <c r="E6" i="17"/>
  <c r="F6" i="17"/>
  <c r="G6" i="17"/>
  <c r="H6" i="17"/>
  <c r="I6" i="17"/>
  <c r="J6" i="17" s="1"/>
  <c r="L6" i="17"/>
  <c r="M6" i="17"/>
  <c r="Q6" i="17"/>
  <c r="B7" i="17"/>
  <c r="D7" i="17"/>
  <c r="E7" i="17"/>
  <c r="F7" i="17"/>
  <c r="G7" i="17"/>
  <c r="H7" i="17"/>
  <c r="I7" i="17"/>
  <c r="J7" i="17" s="1"/>
  <c r="L7" i="17"/>
  <c r="M7" i="17"/>
  <c r="B8" i="17"/>
  <c r="D8" i="17"/>
  <c r="E8" i="17"/>
  <c r="F8" i="17"/>
  <c r="G8" i="17"/>
  <c r="H8" i="17"/>
  <c r="I8" i="17"/>
  <c r="J8" i="17" s="1"/>
  <c r="L8" i="17"/>
  <c r="M8" i="17"/>
  <c r="B9" i="17"/>
  <c r="D9" i="17"/>
  <c r="E9" i="17"/>
  <c r="F9" i="17"/>
  <c r="G9" i="17"/>
  <c r="H9" i="17"/>
  <c r="I9" i="17"/>
  <c r="L9" i="17"/>
  <c r="M9" i="17"/>
  <c r="Q9" i="17"/>
  <c r="B10" i="17"/>
  <c r="D10" i="17"/>
  <c r="E10" i="17"/>
  <c r="F10" i="17"/>
  <c r="G10" i="17"/>
  <c r="H10" i="17"/>
  <c r="I10" i="17"/>
  <c r="J10" i="17" s="1"/>
  <c r="L10" i="17"/>
  <c r="M10" i="17"/>
  <c r="Q10" i="17"/>
  <c r="B11" i="17"/>
  <c r="D11" i="17"/>
  <c r="E11" i="17"/>
  <c r="F11" i="17"/>
  <c r="G11" i="17"/>
  <c r="H11" i="17"/>
  <c r="I11" i="17"/>
  <c r="J11" i="17" s="1"/>
  <c r="L11" i="17"/>
  <c r="M11" i="17"/>
  <c r="Q11" i="17"/>
  <c r="B12" i="17"/>
  <c r="D12" i="17"/>
  <c r="E12" i="17"/>
  <c r="F12" i="17"/>
  <c r="G12" i="17"/>
  <c r="H12" i="17"/>
  <c r="I12" i="17"/>
  <c r="J12" i="17" s="1"/>
  <c r="M12" i="17"/>
  <c r="Q12" i="17"/>
  <c r="B13" i="17"/>
  <c r="D13" i="17"/>
  <c r="E13" i="17"/>
  <c r="F13" i="17"/>
  <c r="G13" i="17"/>
  <c r="H13" i="17"/>
  <c r="I13" i="17"/>
  <c r="J13" i="17" s="1"/>
  <c r="M13" i="17"/>
  <c r="Q13" i="17"/>
  <c r="B14" i="17"/>
  <c r="D14" i="17"/>
  <c r="E14" i="17"/>
  <c r="F14" i="17"/>
  <c r="G14" i="17"/>
  <c r="H14" i="17"/>
  <c r="I14" i="17"/>
  <c r="J14" i="17" s="1"/>
  <c r="M14" i="17"/>
  <c r="Q14" i="17"/>
  <c r="B15" i="17"/>
  <c r="D15" i="17"/>
  <c r="E15" i="17"/>
  <c r="F15" i="17"/>
  <c r="G15" i="17"/>
  <c r="H15" i="17"/>
  <c r="I15" i="17"/>
  <c r="J15" i="17" s="1"/>
  <c r="L15" i="17"/>
  <c r="M15" i="17"/>
  <c r="Q15" i="17"/>
  <c r="B16" i="17"/>
  <c r="D16" i="17"/>
  <c r="E16" i="17"/>
  <c r="F16" i="17"/>
  <c r="G16" i="17"/>
  <c r="H16" i="17"/>
  <c r="I16" i="17"/>
  <c r="J16" i="17" s="1"/>
  <c r="L16" i="17"/>
  <c r="M16" i="17"/>
  <c r="Q16" i="17"/>
  <c r="B17" i="17"/>
  <c r="D17" i="17"/>
  <c r="E17" i="17"/>
  <c r="F17" i="17"/>
  <c r="G17" i="17"/>
  <c r="H17" i="17"/>
  <c r="I17" i="17"/>
  <c r="L17" i="17"/>
  <c r="M17" i="17"/>
  <c r="Q17" i="17"/>
  <c r="B6" i="16"/>
  <c r="D6" i="16"/>
  <c r="E6" i="16"/>
  <c r="F6" i="16"/>
  <c r="G6" i="16"/>
  <c r="H6" i="16"/>
  <c r="I6" i="16"/>
  <c r="J6" i="16" s="1"/>
  <c r="L6" i="16"/>
  <c r="M6" i="16"/>
  <c r="Q6" i="16"/>
  <c r="B7" i="16"/>
  <c r="D7" i="16"/>
  <c r="E7" i="16"/>
  <c r="F7" i="16"/>
  <c r="G7" i="16"/>
  <c r="H7" i="16"/>
  <c r="I7" i="16"/>
  <c r="J7" i="16" s="1"/>
  <c r="L7" i="16"/>
  <c r="M7" i="16"/>
  <c r="Q7" i="16"/>
  <c r="B8" i="16"/>
  <c r="D8" i="16"/>
  <c r="E8" i="16"/>
  <c r="F8" i="16"/>
  <c r="G8" i="16"/>
  <c r="H8" i="16"/>
  <c r="I8" i="16"/>
  <c r="J8" i="16" s="1"/>
  <c r="M8" i="16"/>
  <c r="B9" i="16"/>
  <c r="D9" i="16"/>
  <c r="E9" i="16"/>
  <c r="F9" i="16"/>
  <c r="G9" i="16"/>
  <c r="H9" i="16"/>
  <c r="I9" i="16"/>
  <c r="J9" i="16" s="1"/>
  <c r="M9" i="16"/>
  <c r="B6" i="4"/>
  <c r="D6" i="4"/>
  <c r="E6" i="4"/>
  <c r="F6" i="4"/>
  <c r="G6" i="4"/>
  <c r="H6" i="4"/>
  <c r="I6" i="4"/>
  <c r="J6" i="4" s="1"/>
  <c r="M6" i="4"/>
  <c r="Q6" i="4"/>
  <c r="B7" i="4"/>
  <c r="D7" i="4"/>
  <c r="E7" i="4"/>
  <c r="F7" i="4"/>
  <c r="G7" i="4"/>
  <c r="H7" i="4"/>
  <c r="I7" i="4"/>
  <c r="J7" i="4" s="1"/>
  <c r="M7" i="4"/>
  <c r="Q7" i="4"/>
  <c r="B8" i="4"/>
  <c r="D8" i="4"/>
  <c r="E8" i="4"/>
  <c r="F8" i="4"/>
  <c r="G8" i="4"/>
  <c r="H8" i="4"/>
  <c r="I8" i="4"/>
  <c r="J8" i="4" s="1"/>
  <c r="L8" i="4"/>
  <c r="M8" i="4"/>
  <c r="Q8" i="4"/>
  <c r="B6" i="15"/>
  <c r="D6" i="15"/>
  <c r="E6" i="15"/>
  <c r="F6" i="15"/>
  <c r="G6" i="15"/>
  <c r="H6" i="15"/>
  <c r="I6" i="15"/>
  <c r="J6" i="15" s="1"/>
  <c r="L6" i="15"/>
  <c r="M6" i="15"/>
  <c r="B7" i="15"/>
  <c r="D7" i="15"/>
  <c r="E7" i="15"/>
  <c r="F7" i="15"/>
  <c r="G7" i="15"/>
  <c r="H7" i="15"/>
  <c r="I7" i="15"/>
  <c r="J7" i="15" s="1"/>
  <c r="L7" i="15"/>
  <c r="M7" i="15"/>
  <c r="B8" i="15"/>
  <c r="D8" i="15"/>
  <c r="E8" i="15"/>
  <c r="F8" i="15"/>
  <c r="G8" i="15"/>
  <c r="H8" i="15"/>
  <c r="I8" i="15"/>
  <c r="L8" i="15"/>
  <c r="M8" i="15"/>
  <c r="Q8" i="15"/>
  <c r="B9" i="15"/>
  <c r="D9" i="15"/>
  <c r="E9" i="15"/>
  <c r="F9" i="15"/>
  <c r="G9" i="15"/>
  <c r="H9" i="15"/>
  <c r="I9" i="15"/>
  <c r="J9" i="15" s="1"/>
  <c r="L9" i="15"/>
  <c r="M9" i="15"/>
  <c r="Q9" i="15"/>
  <c r="B10" i="15"/>
  <c r="D10" i="15"/>
  <c r="E10" i="15"/>
  <c r="F10" i="15"/>
  <c r="G10" i="15"/>
  <c r="H10" i="15"/>
  <c r="I10" i="15"/>
  <c r="L10" i="15"/>
  <c r="M10" i="15"/>
  <c r="Q10" i="15"/>
  <c r="B11" i="15"/>
  <c r="D11" i="15"/>
  <c r="E11" i="15"/>
  <c r="F11" i="15"/>
  <c r="G11" i="15"/>
  <c r="H11" i="15"/>
  <c r="I11" i="15"/>
  <c r="J11" i="15" s="1"/>
  <c r="L11" i="15"/>
  <c r="M11" i="15"/>
  <c r="Q11" i="15"/>
  <c r="B12" i="15"/>
  <c r="D12" i="15"/>
  <c r="E12" i="15"/>
  <c r="F12" i="15"/>
  <c r="G12" i="15"/>
  <c r="H12" i="15"/>
  <c r="I12" i="15"/>
  <c r="J12" i="15" s="1"/>
  <c r="L12" i="15"/>
  <c r="M12" i="15"/>
  <c r="Q12" i="15"/>
  <c r="B13" i="15"/>
  <c r="D13" i="15"/>
  <c r="E13" i="15"/>
  <c r="F13" i="15"/>
  <c r="G13" i="15"/>
  <c r="H13" i="15"/>
  <c r="I13" i="15"/>
  <c r="J13" i="15" s="1"/>
  <c r="L13" i="15"/>
  <c r="M13" i="15"/>
  <c r="Q13" i="15"/>
  <c r="B6" i="11"/>
  <c r="D6" i="11"/>
  <c r="E6" i="11"/>
  <c r="F6" i="11"/>
  <c r="G6" i="11"/>
  <c r="H6" i="11"/>
  <c r="I6" i="11"/>
  <c r="J6" i="11" s="1"/>
  <c r="L6" i="11"/>
  <c r="M6" i="11"/>
  <c r="B7" i="11"/>
  <c r="D7" i="11"/>
  <c r="E7" i="11"/>
  <c r="F7" i="11"/>
  <c r="G7" i="11"/>
  <c r="H7" i="11"/>
  <c r="I7" i="11"/>
  <c r="J7" i="11" s="1"/>
  <c r="L7" i="11"/>
  <c r="M7" i="11"/>
  <c r="B8" i="11"/>
  <c r="D8" i="11"/>
  <c r="E8" i="11"/>
  <c r="F8" i="11"/>
  <c r="G8" i="11"/>
  <c r="H8" i="11"/>
  <c r="I8" i="11"/>
  <c r="J8" i="11" s="1"/>
  <c r="L8" i="11"/>
  <c r="M8" i="11"/>
  <c r="Q8" i="11"/>
  <c r="B9" i="11"/>
  <c r="D9" i="11"/>
  <c r="E9" i="11"/>
  <c r="F9" i="11"/>
  <c r="G9" i="11"/>
  <c r="H9" i="11"/>
  <c r="I9" i="11"/>
  <c r="J9" i="11" s="1"/>
  <c r="L9" i="11"/>
  <c r="M9" i="11"/>
  <c r="Q9" i="11"/>
  <c r="B10" i="11"/>
  <c r="D10" i="11"/>
  <c r="E10" i="11"/>
  <c r="F10" i="11"/>
  <c r="G10" i="11"/>
  <c r="H10" i="11"/>
  <c r="I10" i="11"/>
  <c r="J10" i="11" s="1"/>
  <c r="L10" i="11"/>
  <c r="M10" i="11"/>
  <c r="Q10" i="11"/>
  <c r="B11" i="11"/>
  <c r="D11" i="11"/>
  <c r="E11" i="11"/>
  <c r="F11" i="11"/>
  <c r="G11" i="11"/>
  <c r="H11" i="11"/>
  <c r="I11" i="11"/>
  <c r="J11" i="11" s="1"/>
  <c r="L11" i="11"/>
  <c r="M11" i="11"/>
  <c r="Q11" i="11"/>
  <c r="N10" i="15" l="1"/>
  <c r="O10" i="15" s="1"/>
  <c r="N8" i="15"/>
  <c r="O8" i="15" s="1"/>
  <c r="B7" i="19"/>
  <c r="L7" i="19"/>
  <c r="N10" i="11"/>
  <c r="O10" i="11" s="1"/>
  <c r="N6" i="11"/>
  <c r="O6" i="11" s="1"/>
  <c r="N7" i="4"/>
  <c r="O7" i="4" s="1"/>
  <c r="N6" i="19"/>
  <c r="O6" i="19" s="1"/>
  <c r="N7" i="11"/>
  <c r="O7" i="11" s="1"/>
  <c r="N16" i="17"/>
  <c r="O16" i="17" s="1"/>
  <c r="N12" i="19"/>
  <c r="O12" i="19" s="1"/>
  <c r="N9" i="19"/>
  <c r="O9" i="19" s="1"/>
  <c r="N7" i="15"/>
  <c r="O7" i="15" s="1"/>
  <c r="N7" i="16"/>
  <c r="O7" i="16" s="1"/>
  <c r="N10" i="17"/>
  <c r="O10" i="17" s="1"/>
  <c r="N6" i="4"/>
  <c r="O6" i="4" s="1"/>
  <c r="N8" i="17"/>
  <c r="O8" i="17" s="1"/>
  <c r="N14" i="18"/>
  <c r="O14" i="18" s="1"/>
  <c r="N13" i="15"/>
  <c r="O13" i="15" s="1"/>
  <c r="N6" i="15"/>
  <c r="O6" i="15" s="1"/>
  <c r="N8" i="19"/>
  <c r="O8" i="19" s="1"/>
  <c r="N8" i="16"/>
  <c r="O8" i="16" s="1"/>
  <c r="N12" i="17"/>
  <c r="O12" i="17" s="1"/>
  <c r="N7" i="17"/>
  <c r="O7" i="17" s="1"/>
  <c r="N8" i="18"/>
  <c r="O8" i="18" s="1"/>
  <c r="N11" i="17"/>
  <c r="O11" i="17" s="1"/>
  <c r="N12" i="15"/>
  <c r="O12" i="15" s="1"/>
  <c r="N9" i="11"/>
  <c r="O9" i="11" s="1"/>
  <c r="J10" i="15"/>
  <c r="J8" i="15"/>
  <c r="N6" i="16"/>
  <c r="O6" i="16" s="1"/>
  <c r="N15" i="17"/>
  <c r="O15" i="17" s="1"/>
  <c r="N6" i="17"/>
  <c r="O6" i="17" s="1"/>
  <c r="N12" i="18"/>
  <c r="O12" i="18" s="1"/>
  <c r="N9" i="18"/>
  <c r="O9" i="18" s="1"/>
  <c r="N14" i="17"/>
  <c r="O14" i="17" s="1"/>
  <c r="N7" i="18"/>
  <c r="O7" i="18" s="1"/>
  <c r="N11" i="18"/>
  <c r="O11" i="18" s="1"/>
  <c r="N7" i="19"/>
  <c r="O7" i="19" s="1"/>
  <c r="N13" i="19"/>
  <c r="O13" i="19" s="1"/>
  <c r="N5" i="19"/>
  <c r="O5" i="19" s="1"/>
  <c r="N11" i="11"/>
  <c r="O11" i="11" s="1"/>
  <c r="N13" i="17"/>
  <c r="O13" i="17" s="1"/>
  <c r="N6" i="18"/>
  <c r="O6" i="18" s="1"/>
  <c r="N10" i="19"/>
  <c r="O10" i="19" s="1"/>
  <c r="N9" i="15"/>
  <c r="O9" i="15" s="1"/>
  <c r="N9" i="16"/>
  <c r="O9" i="16" s="1"/>
  <c r="N17" i="17"/>
  <c r="O17" i="17" s="1"/>
  <c r="N9" i="17"/>
  <c r="O9" i="17" s="1"/>
  <c r="N11" i="19"/>
  <c r="O11" i="19" s="1"/>
  <c r="J5" i="18"/>
  <c r="J5" i="17"/>
  <c r="J5" i="16"/>
  <c r="J5" i="4"/>
  <c r="N10" i="18"/>
  <c r="O10" i="18" s="1"/>
  <c r="N13" i="18"/>
  <c r="O13" i="18" s="1"/>
  <c r="J9" i="17"/>
  <c r="J17" i="17"/>
  <c r="N8" i="4"/>
  <c r="O8" i="4" s="1"/>
  <c r="N11" i="15"/>
  <c r="O11" i="15" s="1"/>
  <c r="N8" i="11"/>
  <c r="O8" i="11" s="1"/>
  <c r="Q5" i="28"/>
  <c r="M5" i="28"/>
  <c r="L5" i="28"/>
  <c r="I5" i="28"/>
  <c r="J5" i="28" s="1"/>
  <c r="H5" i="28"/>
  <c r="G5" i="28"/>
  <c r="F5" i="28"/>
  <c r="E5" i="28"/>
  <c r="D5" i="28"/>
  <c r="B5" i="28"/>
  <c r="Q5" i="25"/>
  <c r="M5" i="25"/>
  <c r="L5" i="25"/>
  <c r="I5" i="25"/>
  <c r="H5" i="25"/>
  <c r="G5" i="25"/>
  <c r="F5" i="25"/>
  <c r="E5" i="25"/>
  <c r="D5" i="25"/>
  <c r="B5" i="25"/>
  <c r="Q5" i="24"/>
  <c r="M5" i="24"/>
  <c r="L5" i="24"/>
  <c r="I5" i="24"/>
  <c r="J5" i="24" s="1"/>
  <c r="H5" i="24"/>
  <c r="G5" i="24"/>
  <c r="F5" i="24"/>
  <c r="E5" i="24"/>
  <c r="D5" i="24"/>
  <c r="B5" i="24"/>
  <c r="Q5" i="23"/>
  <c r="M5" i="23"/>
  <c r="L5" i="23"/>
  <c r="I5" i="23"/>
  <c r="H5" i="23"/>
  <c r="G5" i="23"/>
  <c r="F5" i="23"/>
  <c r="E5" i="23"/>
  <c r="D5" i="23"/>
  <c r="B5" i="23"/>
  <c r="Q20" i="87"/>
  <c r="O20" i="87"/>
  <c r="N20" i="87"/>
  <c r="M20" i="87"/>
  <c r="L20" i="87"/>
  <c r="I20" i="87"/>
  <c r="J20" i="87" s="1"/>
  <c r="H20" i="87"/>
  <c r="G20" i="87"/>
  <c r="F20" i="87"/>
  <c r="E20" i="87"/>
  <c r="D20" i="87"/>
  <c r="B20" i="87"/>
  <c r="Q19" i="87"/>
  <c r="O19" i="87"/>
  <c r="N19" i="87"/>
  <c r="M19" i="87"/>
  <c r="L19" i="87"/>
  <c r="I19" i="87"/>
  <c r="J19" i="87" s="1"/>
  <c r="H19" i="87"/>
  <c r="G19" i="87"/>
  <c r="F19" i="87"/>
  <c r="E19" i="87"/>
  <c r="D19" i="87"/>
  <c r="B19" i="87"/>
  <c r="Q18" i="87"/>
  <c r="O18" i="87"/>
  <c r="N18" i="87"/>
  <c r="M18" i="87"/>
  <c r="L18" i="87"/>
  <c r="I18" i="87"/>
  <c r="J18" i="87" s="1"/>
  <c r="H18" i="87"/>
  <c r="G18" i="87"/>
  <c r="F18" i="87"/>
  <c r="E18" i="87"/>
  <c r="D18" i="87"/>
  <c r="B18" i="87"/>
  <c r="M17" i="87"/>
  <c r="M16" i="87"/>
  <c r="M15" i="87"/>
  <c r="M14" i="87"/>
  <c r="M13" i="87"/>
  <c r="M12" i="87"/>
  <c r="M11" i="87"/>
  <c r="Q10" i="87"/>
  <c r="O10" i="87"/>
  <c r="N10" i="87"/>
  <c r="M10" i="87"/>
  <c r="L10" i="87"/>
  <c r="I10" i="87"/>
  <c r="J10" i="87" s="1"/>
  <c r="H10" i="87"/>
  <c r="G10" i="87"/>
  <c r="F10" i="87"/>
  <c r="E10" i="87"/>
  <c r="D10" i="87"/>
  <c r="B10" i="87"/>
  <c r="Q9" i="87"/>
  <c r="O9" i="87"/>
  <c r="N9" i="87"/>
  <c r="M9" i="87"/>
  <c r="L9" i="87"/>
  <c r="I9" i="87"/>
  <c r="J9" i="87" s="1"/>
  <c r="H9" i="87"/>
  <c r="G9" i="87"/>
  <c r="F9" i="87"/>
  <c r="E9" i="87"/>
  <c r="D9" i="87"/>
  <c r="B9" i="87"/>
  <c r="Q8" i="87"/>
  <c r="O8" i="87"/>
  <c r="N8" i="87"/>
  <c r="M8" i="87"/>
  <c r="L8" i="87"/>
  <c r="I8" i="87"/>
  <c r="J8" i="87" s="1"/>
  <c r="H8" i="87"/>
  <c r="G8" i="87"/>
  <c r="F8" i="87"/>
  <c r="E8" i="87"/>
  <c r="D8" i="87"/>
  <c r="B8" i="87"/>
  <c r="Q7" i="87"/>
  <c r="O7" i="87"/>
  <c r="N7" i="87"/>
  <c r="M7" i="87"/>
  <c r="L7" i="87"/>
  <c r="I7" i="87"/>
  <c r="J7" i="87" s="1"/>
  <c r="H7" i="87"/>
  <c r="G7" i="87"/>
  <c r="F7" i="87"/>
  <c r="E7" i="87"/>
  <c r="D7" i="87"/>
  <c r="B7" i="87"/>
  <c r="Q6" i="87"/>
  <c r="O6" i="87"/>
  <c r="N6" i="87"/>
  <c r="M6" i="87"/>
  <c r="L6" i="87"/>
  <c r="I6" i="87"/>
  <c r="J6" i="87" s="1"/>
  <c r="H6" i="87"/>
  <c r="G6" i="87"/>
  <c r="F6" i="87"/>
  <c r="E6" i="87"/>
  <c r="D6" i="87"/>
  <c r="B6" i="87"/>
  <c r="Q5" i="87"/>
  <c r="L5" i="87"/>
  <c r="I5" i="87"/>
  <c r="N5" i="87" s="1"/>
  <c r="H5" i="87"/>
  <c r="G5" i="87"/>
  <c r="F5" i="87"/>
  <c r="E5" i="87"/>
  <c r="D5" i="87"/>
  <c r="B5" i="87"/>
  <c r="Q20" i="86"/>
  <c r="O20" i="86"/>
  <c r="N20" i="86"/>
  <c r="M20" i="86"/>
  <c r="L20" i="86"/>
  <c r="I20" i="86"/>
  <c r="J20" i="86" s="1"/>
  <c r="H20" i="86"/>
  <c r="G20" i="86"/>
  <c r="F20" i="86"/>
  <c r="E20" i="86"/>
  <c r="D20" i="86"/>
  <c r="B20" i="86"/>
  <c r="Q19" i="86"/>
  <c r="O19" i="86"/>
  <c r="N19" i="86"/>
  <c r="M19" i="86"/>
  <c r="L19" i="86"/>
  <c r="I19" i="86"/>
  <c r="J19" i="86" s="1"/>
  <c r="H19" i="86"/>
  <c r="G19" i="86"/>
  <c r="F19" i="86"/>
  <c r="E19" i="86"/>
  <c r="D19" i="86"/>
  <c r="B19" i="86"/>
  <c r="Q18" i="86"/>
  <c r="O18" i="86"/>
  <c r="N18" i="86"/>
  <c r="M18" i="86"/>
  <c r="L18" i="86"/>
  <c r="I18" i="86"/>
  <c r="J18" i="86" s="1"/>
  <c r="H18" i="86"/>
  <c r="G18" i="86"/>
  <c r="F18" i="86"/>
  <c r="E18" i="86"/>
  <c r="D18" i="86"/>
  <c r="B18" i="86"/>
  <c r="M17" i="86"/>
  <c r="M16" i="86"/>
  <c r="M15" i="86"/>
  <c r="M14" i="86"/>
  <c r="M13" i="86"/>
  <c r="M12" i="86"/>
  <c r="M11" i="86"/>
  <c r="Q10" i="86"/>
  <c r="O10" i="86"/>
  <c r="N10" i="86"/>
  <c r="M10" i="86"/>
  <c r="L10" i="86"/>
  <c r="I10" i="86"/>
  <c r="J10" i="86" s="1"/>
  <c r="H10" i="86"/>
  <c r="G10" i="86"/>
  <c r="F10" i="86"/>
  <c r="E10" i="86"/>
  <c r="D10" i="86"/>
  <c r="B10" i="86"/>
  <c r="Q9" i="86"/>
  <c r="O9" i="86"/>
  <c r="N9" i="86"/>
  <c r="M9" i="86"/>
  <c r="L9" i="86"/>
  <c r="I9" i="86"/>
  <c r="J9" i="86" s="1"/>
  <c r="H9" i="86"/>
  <c r="G9" i="86"/>
  <c r="F9" i="86"/>
  <c r="E9" i="86"/>
  <c r="D9" i="86"/>
  <c r="B9" i="86"/>
  <c r="Q8" i="86"/>
  <c r="O8" i="86"/>
  <c r="N8" i="86"/>
  <c r="M8" i="86"/>
  <c r="L8" i="86"/>
  <c r="I8" i="86"/>
  <c r="J8" i="86" s="1"/>
  <c r="H8" i="86"/>
  <c r="G8" i="86"/>
  <c r="F8" i="86"/>
  <c r="E8" i="86"/>
  <c r="D8" i="86"/>
  <c r="B8" i="86"/>
  <c r="Q7" i="86"/>
  <c r="O7" i="86"/>
  <c r="N7" i="86"/>
  <c r="M7" i="86"/>
  <c r="L7" i="86"/>
  <c r="I7" i="86"/>
  <c r="J7" i="86" s="1"/>
  <c r="H7" i="86"/>
  <c r="G7" i="86"/>
  <c r="F7" i="86"/>
  <c r="E7" i="86"/>
  <c r="D7" i="86"/>
  <c r="B7" i="86"/>
  <c r="Q6" i="86"/>
  <c r="O6" i="86"/>
  <c r="N6" i="86"/>
  <c r="M6" i="86"/>
  <c r="L6" i="86"/>
  <c r="I6" i="86"/>
  <c r="J6" i="86" s="1"/>
  <c r="H6" i="86"/>
  <c r="G6" i="86"/>
  <c r="F6" i="86"/>
  <c r="E6" i="86"/>
  <c r="D6" i="86"/>
  <c r="B6" i="86"/>
  <c r="Q5" i="86"/>
  <c r="L5" i="86"/>
  <c r="I5" i="86"/>
  <c r="N5" i="86" s="1"/>
  <c r="H5" i="86"/>
  <c r="G5" i="86"/>
  <c r="F5" i="86"/>
  <c r="E5" i="86"/>
  <c r="D5" i="86"/>
  <c r="B5" i="86"/>
  <c r="Q20" i="85"/>
  <c r="O20" i="85"/>
  <c r="N20" i="85"/>
  <c r="M20" i="85"/>
  <c r="L20" i="85"/>
  <c r="I20" i="85"/>
  <c r="J20" i="85" s="1"/>
  <c r="H20" i="85"/>
  <c r="G20" i="85"/>
  <c r="F20" i="85"/>
  <c r="E20" i="85"/>
  <c r="D20" i="85"/>
  <c r="B20" i="85"/>
  <c r="Q19" i="85"/>
  <c r="O19" i="85"/>
  <c r="N19" i="85"/>
  <c r="M19" i="85"/>
  <c r="L19" i="85"/>
  <c r="I19" i="85"/>
  <c r="J19" i="85" s="1"/>
  <c r="H19" i="85"/>
  <c r="G19" i="85"/>
  <c r="F19" i="85"/>
  <c r="E19" i="85"/>
  <c r="D19" i="85"/>
  <c r="B19" i="85"/>
  <c r="Q18" i="85"/>
  <c r="O18" i="85"/>
  <c r="N18" i="85"/>
  <c r="M18" i="85"/>
  <c r="L18" i="85"/>
  <c r="I18" i="85"/>
  <c r="J18" i="85" s="1"/>
  <c r="H18" i="85"/>
  <c r="G18" i="85"/>
  <c r="F18" i="85"/>
  <c r="E18" i="85"/>
  <c r="D18" i="85"/>
  <c r="B18" i="85"/>
  <c r="M17" i="85"/>
  <c r="M16" i="85"/>
  <c r="M15" i="85"/>
  <c r="M14" i="85"/>
  <c r="M13" i="85"/>
  <c r="M12" i="85"/>
  <c r="M11" i="85"/>
  <c r="Q10" i="85"/>
  <c r="O10" i="85"/>
  <c r="N10" i="85"/>
  <c r="M10" i="85"/>
  <c r="L10" i="85"/>
  <c r="I10" i="85"/>
  <c r="J10" i="85" s="1"/>
  <c r="H10" i="85"/>
  <c r="G10" i="85"/>
  <c r="F10" i="85"/>
  <c r="E10" i="85"/>
  <c r="D10" i="85"/>
  <c r="B10" i="85"/>
  <c r="Q9" i="85"/>
  <c r="M9" i="85"/>
  <c r="N9" i="85" s="1"/>
  <c r="O9" i="85" s="1"/>
  <c r="L9" i="85"/>
  <c r="I9" i="85"/>
  <c r="J9" i="85" s="1"/>
  <c r="H9" i="85"/>
  <c r="G9" i="85"/>
  <c r="F9" i="85"/>
  <c r="E9" i="85"/>
  <c r="D9" i="85"/>
  <c r="B9" i="85"/>
  <c r="Q8" i="85"/>
  <c r="M8" i="85"/>
  <c r="N8" i="85" s="1"/>
  <c r="O8" i="85" s="1"/>
  <c r="L8" i="85"/>
  <c r="I8" i="85"/>
  <c r="J8" i="85" s="1"/>
  <c r="H8" i="85"/>
  <c r="G8" i="85"/>
  <c r="F8" i="85"/>
  <c r="E8" i="85"/>
  <c r="D8" i="85"/>
  <c r="B8" i="85"/>
  <c r="Q7" i="85"/>
  <c r="M7" i="85"/>
  <c r="L7" i="85"/>
  <c r="I7" i="85"/>
  <c r="J7" i="85" s="1"/>
  <c r="H7" i="85"/>
  <c r="G7" i="85"/>
  <c r="F7" i="85"/>
  <c r="E7" i="85"/>
  <c r="D7" i="85"/>
  <c r="B7" i="85"/>
  <c r="Q6" i="85"/>
  <c r="M6" i="85"/>
  <c r="N6" i="85" s="1"/>
  <c r="O6" i="85" s="1"/>
  <c r="L6" i="85"/>
  <c r="I6" i="85"/>
  <c r="J6" i="85" s="1"/>
  <c r="H6" i="85"/>
  <c r="G6" i="85"/>
  <c r="F6" i="85"/>
  <c r="E6" i="85"/>
  <c r="D6" i="85"/>
  <c r="B6" i="85"/>
  <c r="Q5" i="85"/>
  <c r="L5" i="85"/>
  <c r="I5" i="85"/>
  <c r="J5" i="85" s="1"/>
  <c r="H5" i="85"/>
  <c r="G5" i="85"/>
  <c r="F5" i="85"/>
  <c r="E5" i="85"/>
  <c r="D5" i="85"/>
  <c r="B5" i="85"/>
  <c r="Q5" i="43"/>
  <c r="L5" i="43"/>
  <c r="I5" i="43"/>
  <c r="N5" i="43" s="1"/>
  <c r="O5" i="43" s="1"/>
  <c r="H5" i="43"/>
  <c r="G5" i="43"/>
  <c r="F5" i="43"/>
  <c r="E5" i="43"/>
  <c r="D5" i="43"/>
  <c r="B5" i="43"/>
  <c r="B6" i="43"/>
  <c r="D6" i="43"/>
  <c r="E6" i="43"/>
  <c r="F6" i="43"/>
  <c r="G6" i="43"/>
  <c r="H6" i="43"/>
  <c r="I6" i="43"/>
  <c r="J6" i="43" s="1"/>
  <c r="L6" i="43"/>
  <c r="Q6" i="43"/>
  <c r="B7" i="43"/>
  <c r="D7" i="43"/>
  <c r="E7" i="43"/>
  <c r="F7" i="43"/>
  <c r="G7" i="43"/>
  <c r="H7" i="43"/>
  <c r="I7" i="43"/>
  <c r="J7" i="43" s="1"/>
  <c r="L7" i="43"/>
  <c r="Q7" i="43"/>
  <c r="B8" i="43"/>
  <c r="D8" i="43"/>
  <c r="E8" i="43"/>
  <c r="F8" i="43"/>
  <c r="G8" i="43"/>
  <c r="H8" i="43"/>
  <c r="I8" i="43"/>
  <c r="J8" i="43" s="1"/>
  <c r="L8" i="43"/>
  <c r="Q8" i="43"/>
  <c r="B9" i="43"/>
  <c r="D9" i="43"/>
  <c r="E9" i="43"/>
  <c r="F9" i="43"/>
  <c r="G9" i="43"/>
  <c r="H9" i="43"/>
  <c r="I9" i="43"/>
  <c r="J9" i="43" s="1"/>
  <c r="L9" i="43"/>
  <c r="Q9" i="43"/>
  <c r="B10" i="43"/>
  <c r="D10" i="43"/>
  <c r="E10" i="43"/>
  <c r="F10" i="43"/>
  <c r="G10" i="43"/>
  <c r="H10" i="43"/>
  <c r="I10" i="43"/>
  <c r="J10" i="43" s="1"/>
  <c r="L10" i="43"/>
  <c r="Q10" i="43"/>
  <c r="Q6" i="44"/>
  <c r="L6" i="44"/>
  <c r="I6" i="44"/>
  <c r="N6" i="44" s="1"/>
  <c r="O6" i="44" s="1"/>
  <c r="H6" i="44"/>
  <c r="G6" i="44"/>
  <c r="F6" i="44"/>
  <c r="E6" i="44"/>
  <c r="D6" i="44"/>
  <c r="B6" i="44"/>
  <c r="Q5" i="44"/>
  <c r="L5" i="44"/>
  <c r="I5" i="44"/>
  <c r="N5" i="44" s="1"/>
  <c r="O5" i="44" s="1"/>
  <c r="H5" i="44"/>
  <c r="G5" i="44"/>
  <c r="F5" i="44"/>
  <c r="E5" i="44"/>
  <c r="D5" i="44"/>
  <c r="B5" i="44"/>
  <c r="B7" i="44"/>
  <c r="D7" i="44"/>
  <c r="E7" i="44"/>
  <c r="F7" i="44"/>
  <c r="G7" i="44"/>
  <c r="H7" i="44"/>
  <c r="I7" i="44"/>
  <c r="J7" i="44" s="1"/>
  <c r="L7" i="44"/>
  <c r="Q7" i="44"/>
  <c r="B8" i="44"/>
  <c r="D8" i="44"/>
  <c r="E8" i="44"/>
  <c r="F8" i="44"/>
  <c r="G8" i="44"/>
  <c r="H8" i="44"/>
  <c r="I8" i="44"/>
  <c r="J8" i="44" s="1"/>
  <c r="L8" i="44"/>
  <c r="Q8" i="44"/>
  <c r="B9" i="44"/>
  <c r="D9" i="44"/>
  <c r="E9" i="44"/>
  <c r="F9" i="44"/>
  <c r="G9" i="44"/>
  <c r="H9" i="44"/>
  <c r="I9" i="44"/>
  <c r="J9" i="44" s="1"/>
  <c r="L9" i="44"/>
  <c r="Q9" i="44"/>
  <c r="B10" i="44"/>
  <c r="D10" i="44"/>
  <c r="E10" i="44"/>
  <c r="F10" i="44"/>
  <c r="G10" i="44"/>
  <c r="H10" i="44"/>
  <c r="I10" i="44"/>
  <c r="J10" i="44" s="1"/>
  <c r="L10" i="44"/>
  <c r="Q10" i="44"/>
  <c r="B11" i="44"/>
  <c r="D11" i="44"/>
  <c r="E11" i="44"/>
  <c r="F11" i="44"/>
  <c r="G11" i="44"/>
  <c r="H11" i="44"/>
  <c r="I11" i="44"/>
  <c r="J11" i="44" s="1"/>
  <c r="L11" i="44"/>
  <c r="Q11" i="44"/>
  <c r="Q6" i="41"/>
  <c r="L6" i="41"/>
  <c r="I6" i="41"/>
  <c r="J6" i="41" s="1"/>
  <c r="H6" i="41"/>
  <c r="G6" i="41"/>
  <c r="F6" i="41"/>
  <c r="E6" i="41"/>
  <c r="D6" i="41"/>
  <c r="B6" i="41"/>
  <c r="Q5" i="41"/>
  <c r="L5" i="41"/>
  <c r="I5" i="41"/>
  <c r="J5" i="41" s="1"/>
  <c r="H5" i="41"/>
  <c r="G5" i="41"/>
  <c r="F5" i="41"/>
  <c r="E5" i="41"/>
  <c r="D5" i="41"/>
  <c r="B5" i="41"/>
  <c r="Q7" i="41"/>
  <c r="L7" i="41"/>
  <c r="I7" i="41"/>
  <c r="J7" i="41" s="1"/>
  <c r="H7" i="41"/>
  <c r="G7" i="41"/>
  <c r="F7" i="41"/>
  <c r="E7" i="41"/>
  <c r="D7" i="41"/>
  <c r="B7" i="41"/>
  <c r="B6" i="40"/>
  <c r="D6" i="40"/>
  <c r="E6" i="40"/>
  <c r="F6" i="40"/>
  <c r="G6" i="40"/>
  <c r="H6" i="40"/>
  <c r="I6" i="40"/>
  <c r="L6" i="40"/>
  <c r="M6" i="40"/>
  <c r="Q6" i="40"/>
  <c r="B7" i="40"/>
  <c r="D7" i="40"/>
  <c r="E7" i="40"/>
  <c r="F7" i="40"/>
  <c r="G7" i="40"/>
  <c r="H7" i="40"/>
  <c r="I7" i="40"/>
  <c r="J7" i="40" s="1"/>
  <c r="L7" i="40"/>
  <c r="M7" i="40"/>
  <c r="Q7" i="40"/>
  <c r="B8" i="40"/>
  <c r="D8" i="40"/>
  <c r="E8" i="40"/>
  <c r="F8" i="40"/>
  <c r="G8" i="40"/>
  <c r="H8" i="40"/>
  <c r="J8" i="40"/>
  <c r="L8" i="40"/>
  <c r="Q8" i="40"/>
  <c r="B9" i="40"/>
  <c r="D9" i="40"/>
  <c r="E9" i="40"/>
  <c r="F9" i="40"/>
  <c r="G9" i="40"/>
  <c r="H9" i="40"/>
  <c r="J9" i="40"/>
  <c r="L9" i="40"/>
  <c r="Q9" i="40"/>
  <c r="B10" i="40"/>
  <c r="D10" i="40"/>
  <c r="E10" i="40"/>
  <c r="F10" i="40"/>
  <c r="G10" i="40"/>
  <c r="H10" i="40"/>
  <c r="I10" i="40"/>
  <c r="J10" i="40" s="1"/>
  <c r="L10" i="40"/>
  <c r="Q10" i="40"/>
  <c r="B11" i="40"/>
  <c r="D11" i="40"/>
  <c r="E11" i="40"/>
  <c r="F11" i="40"/>
  <c r="G11" i="40"/>
  <c r="H11" i="40"/>
  <c r="I11" i="40"/>
  <c r="J11" i="40" s="1"/>
  <c r="L11" i="40"/>
  <c r="Q11" i="40"/>
  <c r="B12" i="40"/>
  <c r="D12" i="40"/>
  <c r="E12" i="40"/>
  <c r="F12" i="40"/>
  <c r="G12" i="40"/>
  <c r="H12" i="40"/>
  <c r="I12" i="40"/>
  <c r="J12" i="40" s="1"/>
  <c r="L12" i="40"/>
  <c r="Q12" i="40"/>
  <c r="B13" i="40"/>
  <c r="D13" i="40"/>
  <c r="E13" i="40"/>
  <c r="F13" i="40"/>
  <c r="G13" i="40"/>
  <c r="H13" i="40"/>
  <c r="J13" i="40"/>
  <c r="L13" i="40"/>
  <c r="Q13" i="40"/>
  <c r="G14" i="48"/>
  <c r="M3" i="48"/>
  <c r="E14" i="48"/>
  <c r="H14" i="48"/>
  <c r="L14" i="48"/>
  <c r="K14" i="48"/>
  <c r="J14" i="48"/>
  <c r="F14" i="48"/>
  <c r="D14" i="48"/>
  <c r="D6" i="81"/>
  <c r="E6" i="81"/>
  <c r="F6" i="81"/>
  <c r="G6" i="81"/>
  <c r="H6" i="81"/>
  <c r="I6" i="81"/>
  <c r="J6" i="81"/>
  <c r="K6" i="81"/>
  <c r="L6" i="81"/>
  <c r="M6" i="81"/>
  <c r="N6" i="81"/>
  <c r="O6" i="81"/>
  <c r="D7" i="81"/>
  <c r="E7" i="81"/>
  <c r="F7" i="81"/>
  <c r="G7" i="81"/>
  <c r="H7" i="81"/>
  <c r="I7" i="81"/>
  <c r="J7" i="81"/>
  <c r="K7" i="81"/>
  <c r="L7" i="81"/>
  <c r="M7" i="81"/>
  <c r="N7" i="81"/>
  <c r="O7" i="81"/>
  <c r="D8" i="81"/>
  <c r="E8" i="81"/>
  <c r="F8" i="81"/>
  <c r="G8" i="81"/>
  <c r="H8" i="81"/>
  <c r="I8" i="81"/>
  <c r="J8" i="81"/>
  <c r="K8" i="81"/>
  <c r="L8" i="81"/>
  <c r="M8" i="81"/>
  <c r="N8" i="81"/>
  <c r="O8" i="81"/>
  <c r="D9" i="81"/>
  <c r="E9" i="81"/>
  <c r="F9" i="81"/>
  <c r="G9" i="81"/>
  <c r="H9" i="81"/>
  <c r="I9" i="81"/>
  <c r="J9" i="81"/>
  <c r="K9" i="81"/>
  <c r="L9" i="81"/>
  <c r="M9" i="81"/>
  <c r="N9" i="81"/>
  <c r="O9" i="81"/>
  <c r="D10" i="81"/>
  <c r="E10" i="81"/>
  <c r="F10" i="81"/>
  <c r="G10" i="81"/>
  <c r="H10" i="81"/>
  <c r="I10" i="81"/>
  <c r="J10" i="81"/>
  <c r="K10" i="81"/>
  <c r="L10" i="81"/>
  <c r="M10" i="81"/>
  <c r="N10" i="81"/>
  <c r="O10" i="81"/>
  <c r="D11" i="81"/>
  <c r="E11" i="81"/>
  <c r="F11" i="81"/>
  <c r="G11" i="81"/>
  <c r="H11" i="81"/>
  <c r="I11" i="81"/>
  <c r="J11" i="81"/>
  <c r="K11" i="81"/>
  <c r="L11" i="81"/>
  <c r="M11" i="81"/>
  <c r="N11" i="81"/>
  <c r="O11" i="81"/>
  <c r="D12" i="81"/>
  <c r="E12" i="81"/>
  <c r="F12" i="81"/>
  <c r="G12" i="81"/>
  <c r="H12" i="81"/>
  <c r="I12" i="81"/>
  <c r="J12" i="81"/>
  <c r="K12" i="81"/>
  <c r="L12" i="81"/>
  <c r="M12" i="81"/>
  <c r="N12" i="81"/>
  <c r="O12" i="81"/>
  <c r="D13" i="81"/>
  <c r="E13" i="81"/>
  <c r="F13" i="81"/>
  <c r="G13" i="81"/>
  <c r="H13" i="81"/>
  <c r="I13" i="81"/>
  <c r="J13" i="81"/>
  <c r="K13" i="81"/>
  <c r="L13" i="81"/>
  <c r="M13" i="81"/>
  <c r="N13" i="81"/>
  <c r="O13" i="81"/>
  <c r="D14" i="81"/>
  <c r="E14" i="81"/>
  <c r="F14" i="81"/>
  <c r="G14" i="81"/>
  <c r="H14" i="81"/>
  <c r="I14" i="81"/>
  <c r="J14" i="81"/>
  <c r="K14" i="81"/>
  <c r="L14" i="81"/>
  <c r="M14" i="81"/>
  <c r="N14" i="81"/>
  <c r="O14" i="81"/>
  <c r="D15" i="81"/>
  <c r="E15" i="81"/>
  <c r="F15" i="81"/>
  <c r="G15" i="81"/>
  <c r="H15" i="81"/>
  <c r="I15" i="81"/>
  <c r="J15" i="81"/>
  <c r="K15" i="81"/>
  <c r="L15" i="81"/>
  <c r="M15" i="81"/>
  <c r="N15" i="81"/>
  <c r="O15" i="81"/>
  <c r="D16" i="81"/>
  <c r="E16" i="81"/>
  <c r="F16" i="81"/>
  <c r="G16" i="81"/>
  <c r="H16" i="81"/>
  <c r="I16" i="81"/>
  <c r="J16" i="81"/>
  <c r="K16" i="81"/>
  <c r="L16" i="81"/>
  <c r="M16" i="81"/>
  <c r="N16" i="81"/>
  <c r="O16" i="81"/>
  <c r="D17" i="81"/>
  <c r="E17" i="81"/>
  <c r="F17" i="81"/>
  <c r="G17" i="81"/>
  <c r="H17" i="81"/>
  <c r="I17" i="81"/>
  <c r="J17" i="81"/>
  <c r="K17" i="81"/>
  <c r="L17" i="81"/>
  <c r="M17" i="81"/>
  <c r="N17" i="81"/>
  <c r="O17" i="81"/>
  <c r="B6" i="81"/>
  <c r="B7" i="81"/>
  <c r="B8" i="81"/>
  <c r="B9" i="81"/>
  <c r="B10" i="81"/>
  <c r="B11" i="81"/>
  <c r="B12" i="81"/>
  <c r="B13" i="81"/>
  <c r="B14" i="81"/>
  <c r="B15" i="81"/>
  <c r="B16" i="81"/>
  <c r="B17" i="81"/>
  <c r="D6" i="84"/>
  <c r="E6" i="84"/>
  <c r="F6" i="84"/>
  <c r="G6" i="84"/>
  <c r="H6" i="84"/>
  <c r="I6" i="84"/>
  <c r="J6" i="84"/>
  <c r="K6" i="84"/>
  <c r="L6" i="84"/>
  <c r="M6" i="84"/>
  <c r="N6" i="84"/>
  <c r="O6" i="84"/>
  <c r="D7" i="84"/>
  <c r="E7" i="84"/>
  <c r="F7" i="84"/>
  <c r="G7" i="84"/>
  <c r="H7" i="84"/>
  <c r="I7" i="84"/>
  <c r="J7" i="84"/>
  <c r="K7" i="84"/>
  <c r="L7" i="84"/>
  <c r="M7" i="84"/>
  <c r="N7" i="84"/>
  <c r="O7" i="84"/>
  <c r="D8" i="84"/>
  <c r="E8" i="84"/>
  <c r="F8" i="84"/>
  <c r="G8" i="84"/>
  <c r="H8" i="84"/>
  <c r="I8" i="84"/>
  <c r="J8" i="84"/>
  <c r="K8" i="84"/>
  <c r="L8" i="84"/>
  <c r="M8" i="84"/>
  <c r="N8" i="84"/>
  <c r="O8" i="84"/>
  <c r="D9" i="84"/>
  <c r="E9" i="84"/>
  <c r="F9" i="84"/>
  <c r="G9" i="84"/>
  <c r="H9" i="84"/>
  <c r="I9" i="84"/>
  <c r="J9" i="84"/>
  <c r="K9" i="84"/>
  <c r="L9" i="84"/>
  <c r="M9" i="84"/>
  <c r="N9" i="84"/>
  <c r="O9" i="84"/>
  <c r="D10" i="84"/>
  <c r="E10" i="84"/>
  <c r="F10" i="84"/>
  <c r="G10" i="84"/>
  <c r="H10" i="84"/>
  <c r="I10" i="84"/>
  <c r="J10" i="84"/>
  <c r="K10" i="84"/>
  <c r="L10" i="84"/>
  <c r="M10" i="84"/>
  <c r="N10" i="84"/>
  <c r="O10" i="84"/>
  <c r="D11" i="84"/>
  <c r="E11" i="84"/>
  <c r="F11" i="84"/>
  <c r="G11" i="84"/>
  <c r="H11" i="84"/>
  <c r="I11" i="84"/>
  <c r="J11" i="84"/>
  <c r="K11" i="84"/>
  <c r="L11" i="84"/>
  <c r="M11" i="84"/>
  <c r="N11" i="84"/>
  <c r="O11" i="84"/>
  <c r="D12" i="84"/>
  <c r="E12" i="84"/>
  <c r="F12" i="84"/>
  <c r="G12" i="84"/>
  <c r="H12" i="84"/>
  <c r="I12" i="84"/>
  <c r="J12" i="84"/>
  <c r="K12" i="84"/>
  <c r="L12" i="84"/>
  <c r="M12" i="84"/>
  <c r="N12" i="84"/>
  <c r="O12" i="84"/>
  <c r="D13" i="84"/>
  <c r="E13" i="84"/>
  <c r="F13" i="84"/>
  <c r="G13" i="84"/>
  <c r="H13" i="84"/>
  <c r="I13" i="84"/>
  <c r="J13" i="84"/>
  <c r="K13" i="84"/>
  <c r="L13" i="84"/>
  <c r="M13" i="84"/>
  <c r="N13" i="84"/>
  <c r="O13" i="84"/>
  <c r="D14" i="84"/>
  <c r="E14" i="84"/>
  <c r="F14" i="84"/>
  <c r="G14" i="84"/>
  <c r="H14" i="84"/>
  <c r="I14" i="84"/>
  <c r="J14" i="84"/>
  <c r="K14" i="84"/>
  <c r="L14" i="84"/>
  <c r="M14" i="84"/>
  <c r="N14" i="84"/>
  <c r="O14" i="84"/>
  <c r="D15" i="84"/>
  <c r="E15" i="84"/>
  <c r="F15" i="84"/>
  <c r="G15" i="84"/>
  <c r="H15" i="84"/>
  <c r="I15" i="84"/>
  <c r="J15" i="84"/>
  <c r="K15" i="84"/>
  <c r="L15" i="84"/>
  <c r="M15" i="84"/>
  <c r="N15" i="84"/>
  <c r="O15" i="84"/>
  <c r="D16" i="84"/>
  <c r="E16" i="84"/>
  <c r="F16" i="84"/>
  <c r="G16" i="84"/>
  <c r="H16" i="84"/>
  <c r="I16" i="84"/>
  <c r="J16" i="84"/>
  <c r="K16" i="84"/>
  <c r="L16" i="84"/>
  <c r="M16" i="84"/>
  <c r="N16" i="84"/>
  <c r="O16" i="84"/>
  <c r="D17" i="84"/>
  <c r="E17" i="84"/>
  <c r="F17" i="84"/>
  <c r="G17" i="84"/>
  <c r="H17" i="84"/>
  <c r="I17" i="84"/>
  <c r="J17" i="84"/>
  <c r="K17" i="84"/>
  <c r="L17" i="84"/>
  <c r="M17" i="84"/>
  <c r="N17" i="84"/>
  <c r="O17" i="84"/>
  <c r="B6" i="84"/>
  <c r="B7" i="84"/>
  <c r="B8" i="84"/>
  <c r="B9" i="84"/>
  <c r="B10" i="84"/>
  <c r="B11" i="84"/>
  <c r="B12" i="84"/>
  <c r="B13" i="84"/>
  <c r="B14" i="84"/>
  <c r="B15" i="84"/>
  <c r="B16" i="84"/>
  <c r="B17" i="84"/>
  <c r="B5" i="84"/>
  <c r="B5" i="81"/>
  <c r="O5" i="84"/>
  <c r="N5" i="84"/>
  <c r="M5" i="84"/>
  <c r="L5" i="84"/>
  <c r="K5" i="84"/>
  <c r="J5" i="84"/>
  <c r="I5" i="84"/>
  <c r="H5" i="84"/>
  <c r="G5" i="84"/>
  <c r="F5" i="84"/>
  <c r="E5" i="84"/>
  <c r="D5" i="84"/>
  <c r="N16" i="83"/>
  <c r="M16" i="83"/>
  <c r="L16" i="83"/>
  <c r="K16" i="83"/>
  <c r="J16" i="83"/>
  <c r="I16" i="83"/>
  <c r="H16" i="83"/>
  <c r="G16" i="83"/>
  <c r="F16" i="83"/>
  <c r="E16" i="83"/>
  <c r="D16" i="83"/>
  <c r="B16" i="83"/>
  <c r="N15" i="83"/>
  <c r="M15" i="83"/>
  <c r="L15" i="83"/>
  <c r="K15" i="83"/>
  <c r="J15" i="83"/>
  <c r="I15" i="83"/>
  <c r="H15" i="83"/>
  <c r="G15" i="83"/>
  <c r="F15" i="83"/>
  <c r="E15" i="83"/>
  <c r="D15" i="83"/>
  <c r="B15" i="83"/>
  <c r="N14" i="83"/>
  <c r="M14" i="83"/>
  <c r="L14" i="83"/>
  <c r="K14" i="83"/>
  <c r="J14" i="83"/>
  <c r="I14" i="83"/>
  <c r="H14" i="83"/>
  <c r="G14" i="83"/>
  <c r="F14" i="83"/>
  <c r="E14" i="83"/>
  <c r="D14" i="83"/>
  <c r="B14" i="83"/>
  <c r="N13" i="83"/>
  <c r="M13" i="83"/>
  <c r="L13" i="83"/>
  <c r="K13" i="83"/>
  <c r="J13" i="83"/>
  <c r="I13" i="83"/>
  <c r="H13" i="83"/>
  <c r="G13" i="83"/>
  <c r="F13" i="83"/>
  <c r="E13" i="83"/>
  <c r="D13" i="83"/>
  <c r="B13" i="83"/>
  <c r="N12" i="83"/>
  <c r="M12" i="83"/>
  <c r="L12" i="83"/>
  <c r="K12" i="83"/>
  <c r="J12" i="83"/>
  <c r="I12" i="83"/>
  <c r="H12" i="83"/>
  <c r="G12" i="83"/>
  <c r="F12" i="83"/>
  <c r="E12" i="83"/>
  <c r="D12" i="83"/>
  <c r="B12" i="83"/>
  <c r="N11" i="83"/>
  <c r="M11" i="83"/>
  <c r="L11" i="83"/>
  <c r="K11" i="83"/>
  <c r="J11" i="83"/>
  <c r="I11" i="83"/>
  <c r="H11" i="83"/>
  <c r="G11" i="83"/>
  <c r="F11" i="83"/>
  <c r="E11" i="83"/>
  <c r="D11" i="83"/>
  <c r="B11" i="83"/>
  <c r="N10" i="83"/>
  <c r="M10" i="83"/>
  <c r="L10" i="83"/>
  <c r="K10" i="83"/>
  <c r="J10" i="83"/>
  <c r="I10" i="83"/>
  <c r="H10" i="83"/>
  <c r="G10" i="83"/>
  <c r="F10" i="83"/>
  <c r="E10" i="83"/>
  <c r="D10" i="83"/>
  <c r="B10" i="83"/>
  <c r="N9" i="83"/>
  <c r="M9" i="83"/>
  <c r="L9" i="83"/>
  <c r="K9" i="83"/>
  <c r="J9" i="83"/>
  <c r="I9" i="83"/>
  <c r="H9" i="83"/>
  <c r="G9" i="83"/>
  <c r="F9" i="83"/>
  <c r="E9" i="83"/>
  <c r="D9" i="83"/>
  <c r="B9" i="83"/>
  <c r="N8" i="83"/>
  <c r="M8" i="83"/>
  <c r="L8" i="83"/>
  <c r="K8" i="83"/>
  <c r="J8" i="83"/>
  <c r="I8" i="83"/>
  <c r="H8" i="83"/>
  <c r="G8" i="83"/>
  <c r="F8" i="83"/>
  <c r="E8" i="83"/>
  <c r="D8" i="83"/>
  <c r="B8" i="83"/>
  <c r="N5" i="83"/>
  <c r="M5" i="83"/>
  <c r="L5" i="83"/>
  <c r="K5" i="83"/>
  <c r="J5" i="83"/>
  <c r="I5" i="83"/>
  <c r="H5" i="83"/>
  <c r="G5" i="83"/>
  <c r="F5" i="83"/>
  <c r="E5" i="83"/>
  <c r="D5" i="83"/>
  <c r="B5" i="83"/>
  <c r="N16" i="82"/>
  <c r="M16" i="82"/>
  <c r="L16" i="82"/>
  <c r="K16" i="82"/>
  <c r="J16" i="82"/>
  <c r="I16" i="82"/>
  <c r="H16" i="82"/>
  <c r="G16" i="82"/>
  <c r="F16" i="82"/>
  <c r="E16" i="82"/>
  <c r="D16" i="82"/>
  <c r="B16" i="82"/>
  <c r="N15" i="82"/>
  <c r="M15" i="82"/>
  <c r="L15" i="82"/>
  <c r="K15" i="82"/>
  <c r="J15" i="82"/>
  <c r="I15" i="82"/>
  <c r="H15" i="82"/>
  <c r="G15" i="82"/>
  <c r="F15" i="82"/>
  <c r="E15" i="82"/>
  <c r="D15" i="82"/>
  <c r="B15" i="82"/>
  <c r="N14" i="82"/>
  <c r="M14" i="82"/>
  <c r="L14" i="82"/>
  <c r="K14" i="82"/>
  <c r="J14" i="82"/>
  <c r="I14" i="82"/>
  <c r="H14" i="82"/>
  <c r="G14" i="82"/>
  <c r="F14" i="82"/>
  <c r="E14" i="82"/>
  <c r="D14" i="82"/>
  <c r="B14" i="82"/>
  <c r="N13" i="82"/>
  <c r="M13" i="82"/>
  <c r="L13" i="82"/>
  <c r="K13" i="82"/>
  <c r="J13" i="82"/>
  <c r="I13" i="82"/>
  <c r="H13" i="82"/>
  <c r="G13" i="82"/>
  <c r="F13" i="82"/>
  <c r="E13" i="82"/>
  <c r="D13" i="82"/>
  <c r="B13" i="82"/>
  <c r="N12" i="82"/>
  <c r="M12" i="82"/>
  <c r="L12" i="82"/>
  <c r="K12" i="82"/>
  <c r="J12" i="82"/>
  <c r="I12" i="82"/>
  <c r="H12" i="82"/>
  <c r="G12" i="82"/>
  <c r="F12" i="82"/>
  <c r="E12" i="82"/>
  <c r="D12" i="82"/>
  <c r="B12" i="82"/>
  <c r="N11" i="82"/>
  <c r="M11" i="82"/>
  <c r="L11" i="82"/>
  <c r="K11" i="82"/>
  <c r="J11" i="82"/>
  <c r="I11" i="82"/>
  <c r="H11" i="82"/>
  <c r="G11" i="82"/>
  <c r="F11" i="82"/>
  <c r="E11" i="82"/>
  <c r="D11" i="82"/>
  <c r="B11" i="82"/>
  <c r="N10" i="82"/>
  <c r="M10" i="82"/>
  <c r="L10" i="82"/>
  <c r="K10" i="82"/>
  <c r="J10" i="82"/>
  <c r="I10" i="82"/>
  <c r="H10" i="82"/>
  <c r="G10" i="82"/>
  <c r="F10" i="82"/>
  <c r="E10" i="82"/>
  <c r="D10" i="82"/>
  <c r="B10" i="82"/>
  <c r="N9" i="82"/>
  <c r="M9" i="82"/>
  <c r="L9" i="82"/>
  <c r="K9" i="82"/>
  <c r="J9" i="82"/>
  <c r="I9" i="82"/>
  <c r="H9" i="82"/>
  <c r="G9" i="82"/>
  <c r="F9" i="82"/>
  <c r="E9" i="82"/>
  <c r="D9" i="82"/>
  <c r="B9" i="82"/>
  <c r="N8" i="82"/>
  <c r="M8" i="82"/>
  <c r="L8" i="82"/>
  <c r="K8" i="82"/>
  <c r="J8" i="82"/>
  <c r="I8" i="82"/>
  <c r="H8" i="82"/>
  <c r="G8" i="82"/>
  <c r="F8" i="82"/>
  <c r="E8" i="82"/>
  <c r="D8" i="82"/>
  <c r="B8" i="82"/>
  <c r="N5" i="82"/>
  <c r="M5" i="82"/>
  <c r="L5" i="82"/>
  <c r="K5" i="82"/>
  <c r="J5" i="82"/>
  <c r="I5" i="82"/>
  <c r="H5" i="82"/>
  <c r="G5" i="82"/>
  <c r="F5" i="82"/>
  <c r="E5" i="82"/>
  <c r="D5" i="82"/>
  <c r="B5" i="82"/>
  <c r="D8" i="70"/>
  <c r="E8" i="70"/>
  <c r="F8" i="70"/>
  <c r="G8" i="70"/>
  <c r="H8" i="70"/>
  <c r="I8" i="70"/>
  <c r="J8" i="70"/>
  <c r="K8" i="70"/>
  <c r="L8" i="70"/>
  <c r="M8" i="70"/>
  <c r="N8" i="70"/>
  <c r="D9" i="70"/>
  <c r="E9" i="70"/>
  <c r="F9" i="70"/>
  <c r="G9" i="70"/>
  <c r="H9" i="70"/>
  <c r="I9" i="70"/>
  <c r="J9" i="70"/>
  <c r="K9" i="70"/>
  <c r="L9" i="70"/>
  <c r="M9" i="70"/>
  <c r="N9" i="70"/>
  <c r="D10" i="70"/>
  <c r="E10" i="70"/>
  <c r="F10" i="70"/>
  <c r="G10" i="70"/>
  <c r="H10" i="70"/>
  <c r="I10" i="70"/>
  <c r="J10" i="70"/>
  <c r="K10" i="70"/>
  <c r="L10" i="70"/>
  <c r="M10" i="70"/>
  <c r="N10" i="70"/>
  <c r="D11" i="70"/>
  <c r="E11" i="70"/>
  <c r="F11" i="70"/>
  <c r="G11" i="70"/>
  <c r="H11" i="70"/>
  <c r="I11" i="70"/>
  <c r="J11" i="70"/>
  <c r="K11" i="70"/>
  <c r="L11" i="70"/>
  <c r="M11" i="70"/>
  <c r="N11" i="70"/>
  <c r="D12" i="70"/>
  <c r="E12" i="70"/>
  <c r="F12" i="70"/>
  <c r="G12" i="70"/>
  <c r="H12" i="70"/>
  <c r="I12" i="70"/>
  <c r="J12" i="70"/>
  <c r="K12" i="70"/>
  <c r="L12" i="70"/>
  <c r="M12" i="70"/>
  <c r="N12" i="70"/>
  <c r="D13" i="70"/>
  <c r="E13" i="70"/>
  <c r="F13" i="70"/>
  <c r="G13" i="70"/>
  <c r="H13" i="70"/>
  <c r="I13" i="70"/>
  <c r="J13" i="70"/>
  <c r="K13" i="70"/>
  <c r="L13" i="70"/>
  <c r="M13" i="70"/>
  <c r="N13" i="70"/>
  <c r="D14" i="70"/>
  <c r="E14" i="70"/>
  <c r="F14" i="70"/>
  <c r="G14" i="70"/>
  <c r="H14" i="70"/>
  <c r="I14" i="70"/>
  <c r="J14" i="70"/>
  <c r="K14" i="70"/>
  <c r="L14" i="70"/>
  <c r="M14" i="70"/>
  <c r="N14" i="70"/>
  <c r="D15" i="70"/>
  <c r="E15" i="70"/>
  <c r="F15" i="70"/>
  <c r="G15" i="70"/>
  <c r="H15" i="70"/>
  <c r="I15" i="70"/>
  <c r="J15" i="70"/>
  <c r="K15" i="70"/>
  <c r="L15" i="70"/>
  <c r="M15" i="70"/>
  <c r="N15" i="70"/>
  <c r="D16" i="70"/>
  <c r="E16" i="70"/>
  <c r="F16" i="70"/>
  <c r="G16" i="70"/>
  <c r="H16" i="70"/>
  <c r="I16" i="70"/>
  <c r="J16" i="70"/>
  <c r="K16" i="70"/>
  <c r="L16" i="70"/>
  <c r="M16" i="70"/>
  <c r="N16" i="70"/>
  <c r="D17" i="70"/>
  <c r="E17" i="70"/>
  <c r="F17" i="70"/>
  <c r="G17" i="70"/>
  <c r="H17" i="70"/>
  <c r="I17" i="70"/>
  <c r="J17" i="70"/>
  <c r="K17" i="70"/>
  <c r="L17" i="70"/>
  <c r="M17" i="70"/>
  <c r="N17" i="70"/>
  <c r="D6" i="70"/>
  <c r="E6" i="70"/>
  <c r="F6" i="70"/>
  <c r="G6" i="70"/>
  <c r="H6" i="70"/>
  <c r="I6" i="70"/>
  <c r="J6" i="70"/>
  <c r="K6" i="70"/>
  <c r="L6" i="70"/>
  <c r="M6" i="70"/>
  <c r="N6" i="70"/>
  <c r="D7" i="70"/>
  <c r="E7" i="70"/>
  <c r="F7" i="70"/>
  <c r="G7" i="70"/>
  <c r="H7" i="70"/>
  <c r="I7" i="70"/>
  <c r="J7" i="70"/>
  <c r="K7" i="70"/>
  <c r="L7" i="70"/>
  <c r="M7" i="70"/>
  <c r="N7" i="70"/>
  <c r="B6" i="70"/>
  <c r="B7" i="70"/>
  <c r="B8" i="70"/>
  <c r="B9" i="70"/>
  <c r="B10" i="70"/>
  <c r="B11" i="70"/>
  <c r="B12" i="70"/>
  <c r="B13" i="70"/>
  <c r="B14" i="70"/>
  <c r="B15" i="70"/>
  <c r="B16" i="70"/>
  <c r="B17" i="70"/>
  <c r="D6" i="69"/>
  <c r="E6" i="69"/>
  <c r="F6" i="69"/>
  <c r="G6" i="69"/>
  <c r="H6" i="69"/>
  <c r="I6" i="69"/>
  <c r="J6" i="69"/>
  <c r="K6" i="69"/>
  <c r="L6" i="69"/>
  <c r="M6" i="69"/>
  <c r="N6" i="69"/>
  <c r="D7" i="69"/>
  <c r="E7" i="69"/>
  <c r="F7" i="69"/>
  <c r="G7" i="69"/>
  <c r="H7" i="69"/>
  <c r="I7" i="69"/>
  <c r="J7" i="69"/>
  <c r="K7" i="69"/>
  <c r="L7" i="69"/>
  <c r="M7" i="69"/>
  <c r="N7" i="69"/>
  <c r="D8" i="69"/>
  <c r="E8" i="69"/>
  <c r="F8" i="69"/>
  <c r="G8" i="69"/>
  <c r="H8" i="69"/>
  <c r="I8" i="69"/>
  <c r="J8" i="69"/>
  <c r="K8" i="69"/>
  <c r="L8" i="69"/>
  <c r="M8" i="69"/>
  <c r="N8" i="69"/>
  <c r="D9" i="69"/>
  <c r="E9" i="69"/>
  <c r="F9" i="69"/>
  <c r="G9" i="69"/>
  <c r="H9" i="69"/>
  <c r="I9" i="69"/>
  <c r="J9" i="69"/>
  <c r="K9" i="69"/>
  <c r="L9" i="69"/>
  <c r="M9" i="69"/>
  <c r="N9" i="69"/>
  <c r="D10" i="69"/>
  <c r="E10" i="69"/>
  <c r="F10" i="69"/>
  <c r="G10" i="69"/>
  <c r="H10" i="69"/>
  <c r="I10" i="69"/>
  <c r="J10" i="69"/>
  <c r="K10" i="69"/>
  <c r="L10" i="69"/>
  <c r="M10" i="69"/>
  <c r="N10" i="69"/>
  <c r="D11" i="69"/>
  <c r="E11" i="69"/>
  <c r="F11" i="69"/>
  <c r="G11" i="69"/>
  <c r="H11" i="69"/>
  <c r="I11" i="69"/>
  <c r="J11" i="69"/>
  <c r="K11" i="69"/>
  <c r="L11" i="69"/>
  <c r="M11" i="69"/>
  <c r="N11" i="69"/>
  <c r="D12" i="69"/>
  <c r="E12" i="69"/>
  <c r="F12" i="69"/>
  <c r="G12" i="69"/>
  <c r="H12" i="69"/>
  <c r="I12" i="69"/>
  <c r="J12" i="69"/>
  <c r="K12" i="69"/>
  <c r="L12" i="69"/>
  <c r="M12" i="69"/>
  <c r="N12" i="69"/>
  <c r="D13" i="69"/>
  <c r="E13" i="69"/>
  <c r="F13" i="69"/>
  <c r="G13" i="69"/>
  <c r="H13" i="69"/>
  <c r="I13" i="69"/>
  <c r="J13" i="69"/>
  <c r="K13" i="69"/>
  <c r="L13" i="69"/>
  <c r="M13" i="69"/>
  <c r="N13" i="69"/>
  <c r="D14" i="69"/>
  <c r="E14" i="69"/>
  <c r="F14" i="69"/>
  <c r="G14" i="69"/>
  <c r="H14" i="69"/>
  <c r="I14" i="69"/>
  <c r="J14" i="69"/>
  <c r="K14" i="69"/>
  <c r="L14" i="69"/>
  <c r="M14" i="69"/>
  <c r="N14" i="69"/>
  <c r="D15" i="69"/>
  <c r="E15" i="69"/>
  <c r="F15" i="69"/>
  <c r="G15" i="69"/>
  <c r="H15" i="69"/>
  <c r="I15" i="69"/>
  <c r="J15" i="69"/>
  <c r="K15" i="69"/>
  <c r="L15" i="69"/>
  <c r="M15" i="69"/>
  <c r="N15" i="69"/>
  <c r="D16" i="69"/>
  <c r="E16" i="69"/>
  <c r="F16" i="69"/>
  <c r="G16" i="69"/>
  <c r="H16" i="69"/>
  <c r="I16" i="69"/>
  <c r="J16" i="69"/>
  <c r="K16" i="69"/>
  <c r="L16" i="69"/>
  <c r="M16" i="69"/>
  <c r="N16" i="69"/>
  <c r="D17" i="69"/>
  <c r="E17" i="69"/>
  <c r="F17" i="69"/>
  <c r="G17" i="69"/>
  <c r="H17" i="69"/>
  <c r="I17" i="69"/>
  <c r="J17" i="69"/>
  <c r="K17" i="69"/>
  <c r="L17" i="69"/>
  <c r="M17" i="69"/>
  <c r="N17" i="69"/>
  <c r="B6" i="69"/>
  <c r="B7" i="69"/>
  <c r="B8" i="69"/>
  <c r="B9" i="69"/>
  <c r="B10" i="69"/>
  <c r="B11" i="69"/>
  <c r="B12" i="69"/>
  <c r="B13" i="69"/>
  <c r="B14" i="69"/>
  <c r="B15" i="69"/>
  <c r="B16" i="69"/>
  <c r="B17" i="69"/>
  <c r="D7" i="68"/>
  <c r="E7" i="68"/>
  <c r="F7" i="68"/>
  <c r="G7" i="68"/>
  <c r="H7" i="68"/>
  <c r="I7" i="68"/>
  <c r="J7" i="68"/>
  <c r="K7" i="68"/>
  <c r="L7" i="68"/>
  <c r="M7" i="68"/>
  <c r="N7" i="68"/>
  <c r="D8" i="68"/>
  <c r="E8" i="68"/>
  <c r="F8" i="68"/>
  <c r="G8" i="68"/>
  <c r="H8" i="68"/>
  <c r="I8" i="68"/>
  <c r="J8" i="68"/>
  <c r="K8" i="68"/>
  <c r="L8" i="68"/>
  <c r="M8" i="68"/>
  <c r="N8" i="68"/>
  <c r="D9" i="68"/>
  <c r="E9" i="68"/>
  <c r="F9" i="68"/>
  <c r="G9" i="68"/>
  <c r="H9" i="68"/>
  <c r="I9" i="68"/>
  <c r="J9" i="68"/>
  <c r="K9" i="68"/>
  <c r="L9" i="68"/>
  <c r="M9" i="68"/>
  <c r="N9" i="68"/>
  <c r="D10" i="68"/>
  <c r="E10" i="68"/>
  <c r="F10" i="68"/>
  <c r="G10" i="68"/>
  <c r="H10" i="68"/>
  <c r="I10" i="68"/>
  <c r="J10" i="68"/>
  <c r="K10" i="68"/>
  <c r="L10" i="68"/>
  <c r="M10" i="68"/>
  <c r="N10" i="68"/>
  <c r="D11" i="68"/>
  <c r="E11" i="68"/>
  <c r="F11" i="68"/>
  <c r="G11" i="68"/>
  <c r="H11" i="68"/>
  <c r="I11" i="68"/>
  <c r="J11" i="68"/>
  <c r="K11" i="68"/>
  <c r="L11" i="68"/>
  <c r="M11" i="68"/>
  <c r="N11" i="68"/>
  <c r="D12" i="68"/>
  <c r="E12" i="68"/>
  <c r="F12" i="68"/>
  <c r="G12" i="68"/>
  <c r="H12" i="68"/>
  <c r="I12" i="68"/>
  <c r="J12" i="68"/>
  <c r="K12" i="68"/>
  <c r="L12" i="68"/>
  <c r="M12" i="68"/>
  <c r="N12" i="68"/>
  <c r="D13" i="68"/>
  <c r="E13" i="68"/>
  <c r="F13" i="68"/>
  <c r="G13" i="68"/>
  <c r="H13" i="68"/>
  <c r="I13" i="68"/>
  <c r="J13" i="68"/>
  <c r="K13" i="68"/>
  <c r="L13" i="68"/>
  <c r="M13" i="68"/>
  <c r="N13" i="68"/>
  <c r="D14" i="68"/>
  <c r="E14" i="68"/>
  <c r="F14" i="68"/>
  <c r="G14" i="68"/>
  <c r="H14" i="68"/>
  <c r="I14" i="68"/>
  <c r="J14" i="68"/>
  <c r="K14" i="68"/>
  <c r="L14" i="68"/>
  <c r="M14" i="68"/>
  <c r="N14" i="68"/>
  <c r="D15" i="68"/>
  <c r="E15" i="68"/>
  <c r="F15" i="68"/>
  <c r="G15" i="68"/>
  <c r="H15" i="68"/>
  <c r="I15" i="68"/>
  <c r="J15" i="68"/>
  <c r="K15" i="68"/>
  <c r="L15" i="68"/>
  <c r="M15" i="68"/>
  <c r="N15" i="68"/>
  <c r="D16" i="68"/>
  <c r="E16" i="68"/>
  <c r="F16" i="68"/>
  <c r="G16" i="68"/>
  <c r="H16" i="68"/>
  <c r="I16" i="68"/>
  <c r="J16" i="68"/>
  <c r="K16" i="68"/>
  <c r="L16" i="68"/>
  <c r="M16" i="68"/>
  <c r="N16" i="68"/>
  <c r="D17" i="68"/>
  <c r="E17" i="68"/>
  <c r="F17" i="68"/>
  <c r="G17" i="68"/>
  <c r="H17" i="68"/>
  <c r="I17" i="68"/>
  <c r="J17" i="68"/>
  <c r="K17" i="68"/>
  <c r="L17" i="68"/>
  <c r="M17" i="68"/>
  <c r="N17" i="68"/>
  <c r="B17" i="68"/>
  <c r="B6" i="68"/>
  <c r="B7" i="68"/>
  <c r="B8" i="68"/>
  <c r="B9" i="68"/>
  <c r="B10" i="68"/>
  <c r="B11" i="68"/>
  <c r="B12" i="68"/>
  <c r="B13" i="68"/>
  <c r="B14" i="68"/>
  <c r="B15" i="68"/>
  <c r="B16" i="68"/>
  <c r="F6" i="66"/>
  <c r="G6" i="66"/>
  <c r="H6" i="66"/>
  <c r="I6" i="66"/>
  <c r="J6" i="66"/>
  <c r="K6" i="66"/>
  <c r="L6" i="66"/>
  <c r="M6" i="66"/>
  <c r="N6" i="66"/>
  <c r="F7" i="66"/>
  <c r="G7" i="66"/>
  <c r="H7" i="66"/>
  <c r="I7" i="66"/>
  <c r="J7" i="66"/>
  <c r="K7" i="66"/>
  <c r="L7" i="66"/>
  <c r="M7" i="66"/>
  <c r="N7" i="66"/>
  <c r="F8" i="66"/>
  <c r="G8" i="66"/>
  <c r="H8" i="66"/>
  <c r="I8" i="66"/>
  <c r="J8" i="66"/>
  <c r="K8" i="66"/>
  <c r="L8" i="66"/>
  <c r="M8" i="66"/>
  <c r="N8" i="66"/>
  <c r="F9" i="66"/>
  <c r="G9" i="66"/>
  <c r="H9" i="66"/>
  <c r="I9" i="66"/>
  <c r="J9" i="66"/>
  <c r="K9" i="66"/>
  <c r="L9" i="66"/>
  <c r="M9" i="66"/>
  <c r="N9" i="66"/>
  <c r="F10" i="66"/>
  <c r="G10" i="66"/>
  <c r="H10" i="66"/>
  <c r="I10" i="66"/>
  <c r="J10" i="66"/>
  <c r="K10" i="66"/>
  <c r="L10" i="66"/>
  <c r="M10" i="66"/>
  <c r="N10" i="66"/>
  <c r="F11" i="66"/>
  <c r="G11" i="66"/>
  <c r="H11" i="66"/>
  <c r="I11" i="66"/>
  <c r="J11" i="66"/>
  <c r="K11" i="66"/>
  <c r="L11" i="66"/>
  <c r="M11" i="66"/>
  <c r="N11" i="66"/>
  <c r="F12" i="66"/>
  <c r="G12" i="66"/>
  <c r="H12" i="66"/>
  <c r="I12" i="66"/>
  <c r="J12" i="66"/>
  <c r="K12" i="66"/>
  <c r="L12" i="66"/>
  <c r="M12" i="66"/>
  <c r="N12" i="66"/>
  <c r="F13" i="66"/>
  <c r="G13" i="66"/>
  <c r="H13" i="66"/>
  <c r="I13" i="66"/>
  <c r="J13" i="66"/>
  <c r="K13" i="66"/>
  <c r="L13" i="66"/>
  <c r="M13" i="66"/>
  <c r="N13" i="66"/>
  <c r="F14" i="66"/>
  <c r="G14" i="66"/>
  <c r="H14" i="66"/>
  <c r="I14" i="66"/>
  <c r="J14" i="66"/>
  <c r="K14" i="66"/>
  <c r="L14" i="66"/>
  <c r="M14" i="66"/>
  <c r="N14" i="66"/>
  <c r="F15" i="66"/>
  <c r="G15" i="66"/>
  <c r="H15" i="66"/>
  <c r="I15" i="66"/>
  <c r="J15" i="66"/>
  <c r="K15" i="66"/>
  <c r="L15" i="66"/>
  <c r="M15" i="66"/>
  <c r="N15" i="66"/>
  <c r="F16" i="66"/>
  <c r="G16" i="66"/>
  <c r="H16" i="66"/>
  <c r="I16" i="66"/>
  <c r="J16" i="66"/>
  <c r="K16" i="66"/>
  <c r="L16" i="66"/>
  <c r="M16" i="66"/>
  <c r="N16" i="66"/>
  <c r="E6" i="66"/>
  <c r="E7" i="66"/>
  <c r="E8" i="66"/>
  <c r="E9" i="66"/>
  <c r="E10" i="66"/>
  <c r="E11" i="66"/>
  <c r="E12" i="66"/>
  <c r="E13" i="66"/>
  <c r="E14" i="66"/>
  <c r="E15" i="66"/>
  <c r="E16" i="66"/>
  <c r="D6" i="66"/>
  <c r="D7" i="66"/>
  <c r="D8" i="66"/>
  <c r="D9" i="66"/>
  <c r="D10" i="66"/>
  <c r="D11" i="66"/>
  <c r="D12" i="66"/>
  <c r="D13" i="66"/>
  <c r="D14" i="66"/>
  <c r="D15" i="66"/>
  <c r="D16" i="66"/>
  <c r="B6" i="66"/>
  <c r="B7" i="66"/>
  <c r="B8" i="66"/>
  <c r="B9" i="66"/>
  <c r="B10" i="66"/>
  <c r="B11" i="66"/>
  <c r="B12" i="66"/>
  <c r="B13" i="66"/>
  <c r="B14" i="66"/>
  <c r="B15" i="66"/>
  <c r="B16" i="66"/>
  <c r="I5" i="81"/>
  <c r="J5" i="81"/>
  <c r="K5" i="81"/>
  <c r="L5" i="81"/>
  <c r="M5" i="81"/>
  <c r="N5" i="81"/>
  <c r="O5" i="81"/>
  <c r="H5" i="81"/>
  <c r="G5" i="81"/>
  <c r="F5" i="81"/>
  <c r="E5" i="81"/>
  <c r="D5" i="81"/>
  <c r="N17" i="80"/>
  <c r="M17" i="80"/>
  <c r="L17" i="80"/>
  <c r="K17" i="80"/>
  <c r="J17" i="80"/>
  <c r="I17" i="80"/>
  <c r="H17" i="80"/>
  <c r="G17" i="80"/>
  <c r="F17" i="80"/>
  <c r="E17" i="80"/>
  <c r="D17" i="80"/>
  <c r="B17" i="80"/>
  <c r="N16" i="80"/>
  <c r="M16" i="80"/>
  <c r="L16" i="80"/>
  <c r="K16" i="80"/>
  <c r="J16" i="80"/>
  <c r="I16" i="80"/>
  <c r="H16" i="80"/>
  <c r="G16" i="80"/>
  <c r="F16" i="80"/>
  <c r="E16" i="80"/>
  <c r="D16" i="80"/>
  <c r="B16" i="80"/>
  <c r="N15" i="80"/>
  <c r="M15" i="80"/>
  <c r="L15" i="80"/>
  <c r="K15" i="80"/>
  <c r="J15" i="80"/>
  <c r="I15" i="80"/>
  <c r="H15" i="80"/>
  <c r="G15" i="80"/>
  <c r="F15" i="80"/>
  <c r="E15" i="80"/>
  <c r="D15" i="80"/>
  <c r="B15" i="80"/>
  <c r="N14" i="80"/>
  <c r="M14" i="80"/>
  <c r="L14" i="80"/>
  <c r="K14" i="80"/>
  <c r="J14" i="80"/>
  <c r="I14" i="80"/>
  <c r="H14" i="80"/>
  <c r="G14" i="80"/>
  <c r="F14" i="80"/>
  <c r="E14" i="80"/>
  <c r="D14" i="80"/>
  <c r="B14" i="80"/>
  <c r="N13" i="80"/>
  <c r="M13" i="80"/>
  <c r="L13" i="80"/>
  <c r="K13" i="80"/>
  <c r="J13" i="80"/>
  <c r="I13" i="80"/>
  <c r="H13" i="80"/>
  <c r="G13" i="80"/>
  <c r="F13" i="80"/>
  <c r="E13" i="80"/>
  <c r="D13" i="80"/>
  <c r="B13" i="80"/>
  <c r="N12" i="80"/>
  <c r="M12" i="80"/>
  <c r="L12" i="80"/>
  <c r="K12" i="80"/>
  <c r="J12" i="80"/>
  <c r="I12" i="80"/>
  <c r="H12" i="80"/>
  <c r="G12" i="80"/>
  <c r="F12" i="80"/>
  <c r="E12" i="80"/>
  <c r="D12" i="80"/>
  <c r="B12" i="80"/>
  <c r="N11" i="80"/>
  <c r="M11" i="80"/>
  <c r="L11" i="80"/>
  <c r="K11" i="80"/>
  <c r="J11" i="80"/>
  <c r="I11" i="80"/>
  <c r="H11" i="80"/>
  <c r="G11" i="80"/>
  <c r="F11" i="80"/>
  <c r="E11" i="80"/>
  <c r="D11" i="80"/>
  <c r="B11" i="80"/>
  <c r="N10" i="80"/>
  <c r="M10" i="80"/>
  <c r="L10" i="80"/>
  <c r="K10" i="80"/>
  <c r="J10" i="80"/>
  <c r="I10" i="80"/>
  <c r="H10" i="80"/>
  <c r="G10" i="80"/>
  <c r="F10" i="80"/>
  <c r="E10" i="80"/>
  <c r="D10" i="80"/>
  <c r="B10" i="80"/>
  <c r="N9" i="80"/>
  <c r="M9" i="80"/>
  <c r="L9" i="80"/>
  <c r="K9" i="80"/>
  <c r="J9" i="80"/>
  <c r="I9" i="80"/>
  <c r="H9" i="80"/>
  <c r="G9" i="80"/>
  <c r="F9" i="80"/>
  <c r="E9" i="80"/>
  <c r="D9" i="80"/>
  <c r="B9" i="80"/>
  <c r="N8" i="80"/>
  <c r="M8" i="80"/>
  <c r="L8" i="80"/>
  <c r="K8" i="80"/>
  <c r="J8" i="80"/>
  <c r="I8" i="80"/>
  <c r="H8" i="80"/>
  <c r="G8" i="80"/>
  <c r="F8" i="80"/>
  <c r="E8" i="80"/>
  <c r="D8" i="80"/>
  <c r="B8" i="80"/>
  <c r="N5" i="80"/>
  <c r="M5" i="80"/>
  <c r="L5" i="80"/>
  <c r="K5" i="80"/>
  <c r="J5" i="80"/>
  <c r="I5" i="80"/>
  <c r="H5" i="80"/>
  <c r="G5" i="80"/>
  <c r="F5" i="80"/>
  <c r="E5" i="80"/>
  <c r="D5" i="80"/>
  <c r="B5" i="80"/>
  <c r="O16" i="48"/>
  <c r="O14" i="48"/>
  <c r="O12" i="48"/>
  <c r="O10" i="48"/>
  <c r="O8" i="48"/>
  <c r="I14" i="48"/>
  <c r="M14" i="48"/>
  <c r="N14" i="48"/>
  <c r="N5" i="25" l="1"/>
  <c r="O5" i="25" s="1"/>
  <c r="N5" i="23"/>
  <c r="O5" i="23" s="1"/>
  <c r="N6" i="40"/>
  <c r="O6" i="40" s="1"/>
  <c r="N5" i="24"/>
  <c r="O5" i="24" s="1"/>
  <c r="N5" i="28"/>
  <c r="O5" i="28" s="1"/>
  <c r="J5" i="25"/>
  <c r="J5" i="23"/>
  <c r="J5" i="87"/>
  <c r="J5" i="86"/>
  <c r="N5" i="85"/>
  <c r="N7" i="85"/>
  <c r="O7" i="85" s="1"/>
  <c r="N5" i="41"/>
  <c r="O5" i="41" s="1"/>
  <c r="J5" i="44"/>
  <c r="J5" i="43"/>
  <c r="J6" i="44"/>
  <c r="N6" i="41"/>
  <c r="O6" i="41" s="1"/>
  <c r="N7" i="40"/>
  <c r="O7" i="40" s="1"/>
  <c r="J6" i="40"/>
  <c r="E8" i="48"/>
  <c r="B5" i="78" l="1"/>
  <c r="D5" i="78"/>
  <c r="E5" i="78"/>
  <c r="F5" i="78"/>
  <c r="G5" i="78"/>
  <c r="H5" i="78"/>
  <c r="I5" i="78"/>
  <c r="L5" i="78"/>
  <c r="M5" i="78"/>
  <c r="Q5" i="78"/>
  <c r="Q20" i="78"/>
  <c r="O20" i="78"/>
  <c r="N20" i="78"/>
  <c r="M20" i="78"/>
  <c r="L20" i="78"/>
  <c r="I20" i="78"/>
  <c r="J20" i="78" s="1"/>
  <c r="H20" i="78"/>
  <c r="G20" i="78"/>
  <c r="F20" i="78"/>
  <c r="E20" i="78"/>
  <c r="D20" i="78"/>
  <c r="B20" i="78"/>
  <c r="Q19" i="78"/>
  <c r="O19" i="78"/>
  <c r="N19" i="78"/>
  <c r="M19" i="78"/>
  <c r="L19" i="78"/>
  <c r="I19" i="78"/>
  <c r="J19" i="78" s="1"/>
  <c r="H19" i="78"/>
  <c r="G19" i="78"/>
  <c r="F19" i="78"/>
  <c r="E19" i="78"/>
  <c r="D19" i="78"/>
  <c r="B19" i="78"/>
  <c r="Q18" i="78"/>
  <c r="O18" i="78"/>
  <c r="N18" i="78"/>
  <c r="M18" i="78"/>
  <c r="L18" i="78"/>
  <c r="I18" i="78"/>
  <c r="J18" i="78" s="1"/>
  <c r="H18" i="78"/>
  <c r="G18" i="78"/>
  <c r="F18" i="78"/>
  <c r="E18" i="78"/>
  <c r="D18" i="78"/>
  <c r="B18" i="78"/>
  <c r="M17" i="78"/>
  <c r="M16" i="78"/>
  <c r="M15" i="78"/>
  <c r="M14" i="78"/>
  <c r="M13" i="78"/>
  <c r="M12" i="78"/>
  <c r="O11" i="78"/>
  <c r="N11" i="78"/>
  <c r="M11" i="78"/>
  <c r="L11" i="78"/>
  <c r="I11" i="78"/>
  <c r="J11" i="78" s="1"/>
  <c r="H11" i="78"/>
  <c r="G11" i="78"/>
  <c r="F11" i="78"/>
  <c r="E11" i="78"/>
  <c r="D11" i="78"/>
  <c r="B11" i="78"/>
  <c r="Q10" i="78"/>
  <c r="O10" i="78"/>
  <c r="N10" i="78"/>
  <c r="M10" i="78"/>
  <c r="L10" i="78"/>
  <c r="I10" i="78"/>
  <c r="J10" i="78" s="1"/>
  <c r="H10" i="78"/>
  <c r="G10" i="78"/>
  <c r="F10" i="78"/>
  <c r="E10" i="78"/>
  <c r="D10" i="78"/>
  <c r="B10" i="78"/>
  <c r="Q9" i="78"/>
  <c r="O9" i="78"/>
  <c r="N9" i="78"/>
  <c r="M9" i="78"/>
  <c r="L9" i="78"/>
  <c r="I9" i="78"/>
  <c r="J9" i="78" s="1"/>
  <c r="H9" i="78"/>
  <c r="G9" i="78"/>
  <c r="F9" i="78"/>
  <c r="E9" i="78"/>
  <c r="D9" i="78"/>
  <c r="B9" i="78"/>
  <c r="Q8" i="78"/>
  <c r="O8" i="78"/>
  <c r="N8" i="78"/>
  <c r="M8" i="78"/>
  <c r="L8" i="78"/>
  <c r="I8" i="78"/>
  <c r="J8" i="78" s="1"/>
  <c r="H8" i="78"/>
  <c r="G8" i="78"/>
  <c r="F8" i="78"/>
  <c r="E8" i="78"/>
  <c r="D8" i="78"/>
  <c r="B8" i="78"/>
  <c r="N17" i="77"/>
  <c r="M17" i="77"/>
  <c r="L17" i="77"/>
  <c r="K17" i="77"/>
  <c r="J17" i="77"/>
  <c r="I17" i="77"/>
  <c r="H17" i="77"/>
  <c r="G17" i="77"/>
  <c r="F17" i="77"/>
  <c r="E17" i="77"/>
  <c r="D17" i="77"/>
  <c r="B17" i="77"/>
  <c r="N16" i="77"/>
  <c r="M16" i="77"/>
  <c r="L16" i="77"/>
  <c r="K16" i="77"/>
  <c r="J16" i="77"/>
  <c r="I16" i="77"/>
  <c r="H16" i="77"/>
  <c r="G16" i="77"/>
  <c r="F16" i="77"/>
  <c r="E16" i="77"/>
  <c r="D16" i="77"/>
  <c r="B16" i="77"/>
  <c r="N15" i="77"/>
  <c r="M15" i="77"/>
  <c r="L15" i="77"/>
  <c r="K15" i="77"/>
  <c r="J15" i="77"/>
  <c r="I15" i="77"/>
  <c r="H15" i="77"/>
  <c r="G15" i="77"/>
  <c r="F15" i="77"/>
  <c r="E15" i="77"/>
  <c r="D15" i="77"/>
  <c r="B15" i="77"/>
  <c r="N14" i="77"/>
  <c r="M14" i="77"/>
  <c r="L14" i="77"/>
  <c r="K14" i="77"/>
  <c r="J14" i="77"/>
  <c r="I14" i="77"/>
  <c r="H14" i="77"/>
  <c r="G14" i="77"/>
  <c r="F14" i="77"/>
  <c r="E14" i="77"/>
  <c r="D14" i="77"/>
  <c r="B14" i="77"/>
  <c r="N5" i="77"/>
  <c r="M5" i="77"/>
  <c r="L5" i="77"/>
  <c r="K5" i="77"/>
  <c r="J5" i="77"/>
  <c r="I5" i="77"/>
  <c r="H5" i="77"/>
  <c r="G5" i="77"/>
  <c r="F5" i="77"/>
  <c r="E5" i="77"/>
  <c r="D5" i="77"/>
  <c r="B5" i="77"/>
  <c r="N17" i="76"/>
  <c r="M17" i="76"/>
  <c r="L17" i="76"/>
  <c r="K17" i="76"/>
  <c r="J17" i="76"/>
  <c r="I17" i="76"/>
  <c r="H17" i="76"/>
  <c r="G17" i="76"/>
  <c r="F17" i="76"/>
  <c r="E17" i="76"/>
  <c r="D17" i="76"/>
  <c r="B17" i="76"/>
  <c r="N16" i="76"/>
  <c r="M16" i="76"/>
  <c r="L16" i="76"/>
  <c r="K16" i="76"/>
  <c r="J16" i="76"/>
  <c r="I16" i="76"/>
  <c r="H16" i="76"/>
  <c r="G16" i="76"/>
  <c r="F16" i="76"/>
  <c r="E16" i="76"/>
  <c r="D16" i="76"/>
  <c r="B16" i="76"/>
  <c r="N15" i="76"/>
  <c r="M15" i="76"/>
  <c r="L15" i="76"/>
  <c r="K15" i="76"/>
  <c r="J15" i="76"/>
  <c r="I15" i="76"/>
  <c r="H15" i="76"/>
  <c r="G15" i="76"/>
  <c r="F15" i="76"/>
  <c r="E15" i="76"/>
  <c r="D15" i="76"/>
  <c r="B15" i="76"/>
  <c r="N14" i="76"/>
  <c r="M14" i="76"/>
  <c r="L14" i="76"/>
  <c r="K14" i="76"/>
  <c r="J14" i="76"/>
  <c r="I14" i="76"/>
  <c r="H14" i="76"/>
  <c r="G14" i="76"/>
  <c r="F14" i="76"/>
  <c r="E14" i="76"/>
  <c r="D14" i="76"/>
  <c r="B14" i="76"/>
  <c r="N13" i="76"/>
  <c r="M13" i="76"/>
  <c r="L13" i="76"/>
  <c r="K13" i="76"/>
  <c r="J13" i="76"/>
  <c r="I13" i="76"/>
  <c r="H13" i="76"/>
  <c r="G13" i="76"/>
  <c r="F13" i="76"/>
  <c r="E13" i="76"/>
  <c r="D13" i="76"/>
  <c r="B13" i="76"/>
  <c r="N12" i="76"/>
  <c r="M12" i="76"/>
  <c r="L12" i="76"/>
  <c r="K12" i="76"/>
  <c r="J12" i="76"/>
  <c r="I12" i="76"/>
  <c r="H12" i="76"/>
  <c r="G12" i="76"/>
  <c r="F12" i="76"/>
  <c r="E12" i="76"/>
  <c r="D12" i="76"/>
  <c r="B12" i="76"/>
  <c r="N5" i="76"/>
  <c r="M5" i="76"/>
  <c r="L5" i="76"/>
  <c r="K5" i="76"/>
  <c r="J5" i="76"/>
  <c r="I5" i="76"/>
  <c r="H5" i="76"/>
  <c r="G5" i="76"/>
  <c r="F5" i="76"/>
  <c r="E5" i="76"/>
  <c r="D5" i="76"/>
  <c r="B5" i="76"/>
  <c r="N17" i="75"/>
  <c r="M17" i="75"/>
  <c r="L17" i="75"/>
  <c r="K17" i="75"/>
  <c r="J17" i="75"/>
  <c r="I17" i="75"/>
  <c r="H17" i="75"/>
  <c r="G17" i="75"/>
  <c r="F17" i="75"/>
  <c r="E17" i="75"/>
  <c r="D17" i="75"/>
  <c r="B17" i="75"/>
  <c r="N16" i="75"/>
  <c r="M16" i="75"/>
  <c r="L16" i="75"/>
  <c r="K16" i="75"/>
  <c r="J16" i="75"/>
  <c r="I16" i="75"/>
  <c r="H16" i="75"/>
  <c r="G16" i="75"/>
  <c r="F16" i="75"/>
  <c r="E16" i="75"/>
  <c r="D16" i="75"/>
  <c r="B16" i="75"/>
  <c r="N15" i="75"/>
  <c r="M15" i="75"/>
  <c r="L15" i="75"/>
  <c r="K15" i="75"/>
  <c r="J15" i="75"/>
  <c r="I15" i="75"/>
  <c r="H15" i="75"/>
  <c r="G15" i="75"/>
  <c r="F15" i="75"/>
  <c r="E15" i="75"/>
  <c r="D15" i="75"/>
  <c r="B15" i="75"/>
  <c r="N14" i="75"/>
  <c r="M14" i="75"/>
  <c r="L14" i="75"/>
  <c r="K14" i="75"/>
  <c r="J14" i="75"/>
  <c r="I14" i="75"/>
  <c r="H14" i="75"/>
  <c r="G14" i="75"/>
  <c r="F14" i="75"/>
  <c r="E14" i="75"/>
  <c r="D14" i="75"/>
  <c r="B14" i="75"/>
  <c r="N13" i="75"/>
  <c r="M13" i="75"/>
  <c r="L13" i="75"/>
  <c r="K13" i="75"/>
  <c r="J13" i="75"/>
  <c r="I13" i="75"/>
  <c r="H13" i="75"/>
  <c r="G13" i="75"/>
  <c r="F13" i="75"/>
  <c r="E13" i="75"/>
  <c r="D13" i="75"/>
  <c r="B13" i="75"/>
  <c r="N12" i="75"/>
  <c r="M12" i="75"/>
  <c r="L12" i="75"/>
  <c r="K12" i="75"/>
  <c r="J12" i="75"/>
  <c r="I12" i="75"/>
  <c r="H12" i="75"/>
  <c r="G12" i="75"/>
  <c r="F12" i="75"/>
  <c r="E12" i="75"/>
  <c r="D12" i="75"/>
  <c r="B12" i="75"/>
  <c r="N11" i="75"/>
  <c r="M11" i="75"/>
  <c r="L11" i="75"/>
  <c r="K11" i="75"/>
  <c r="J11" i="75"/>
  <c r="I11" i="75"/>
  <c r="H11" i="75"/>
  <c r="G11" i="75"/>
  <c r="F11" i="75"/>
  <c r="E11" i="75"/>
  <c r="D11" i="75"/>
  <c r="B11" i="75"/>
  <c r="N10" i="75"/>
  <c r="M10" i="75"/>
  <c r="L10" i="75"/>
  <c r="K10" i="75"/>
  <c r="J10" i="75"/>
  <c r="I10" i="75"/>
  <c r="H10" i="75"/>
  <c r="G10" i="75"/>
  <c r="F10" i="75"/>
  <c r="E10" i="75"/>
  <c r="D10" i="75"/>
  <c r="B10" i="75"/>
  <c r="N5" i="75"/>
  <c r="M5" i="75"/>
  <c r="L5" i="75"/>
  <c r="K5" i="75"/>
  <c r="J5" i="75"/>
  <c r="I5" i="75"/>
  <c r="H5" i="75"/>
  <c r="G5" i="75"/>
  <c r="F5" i="75"/>
  <c r="E5" i="75"/>
  <c r="D5" i="75"/>
  <c r="B5" i="75"/>
  <c r="D7" i="65"/>
  <c r="E7" i="65"/>
  <c r="F7" i="65"/>
  <c r="G7" i="65"/>
  <c r="H7" i="65"/>
  <c r="I7" i="65"/>
  <c r="J7" i="65"/>
  <c r="K7" i="65"/>
  <c r="L7" i="65"/>
  <c r="M7" i="65"/>
  <c r="N7" i="65"/>
  <c r="B7" i="65"/>
  <c r="D6" i="62"/>
  <c r="E6" i="62"/>
  <c r="F6" i="62"/>
  <c r="G6" i="62"/>
  <c r="H6" i="62"/>
  <c r="I6" i="62"/>
  <c r="J6" i="62"/>
  <c r="K6" i="62"/>
  <c r="L6" i="62"/>
  <c r="M6" i="62"/>
  <c r="N6" i="62"/>
  <c r="B6" i="62"/>
  <c r="B7" i="57"/>
  <c r="D7" i="57"/>
  <c r="E7" i="57"/>
  <c r="F7" i="57"/>
  <c r="G7" i="57"/>
  <c r="H7" i="57"/>
  <c r="I7" i="57"/>
  <c r="J7" i="57"/>
  <c r="K7" i="57"/>
  <c r="L7" i="57"/>
  <c r="M7" i="57"/>
  <c r="N7" i="57"/>
  <c r="B8" i="57"/>
  <c r="B6" i="57"/>
  <c r="N5" i="78" l="1"/>
  <c r="O5" i="78" s="1"/>
  <c r="Q19" i="37"/>
  <c r="L19" i="37"/>
  <c r="J19" i="37"/>
  <c r="H19" i="37"/>
  <c r="G19" i="37"/>
  <c r="F19" i="37"/>
  <c r="E19" i="37"/>
  <c r="D19" i="37"/>
  <c r="B19" i="37"/>
  <c r="O12" i="39"/>
  <c r="N12" i="39"/>
  <c r="M12" i="39"/>
  <c r="L12" i="39"/>
  <c r="I12" i="39"/>
  <c r="J12" i="39" s="1"/>
  <c r="H12" i="39"/>
  <c r="G12" i="39"/>
  <c r="F12" i="39"/>
  <c r="E12" i="39"/>
  <c r="D12" i="39"/>
  <c r="B12" i="39"/>
  <c r="O11" i="39"/>
  <c r="N11" i="39"/>
  <c r="M11" i="39"/>
  <c r="L11" i="39"/>
  <c r="I11" i="39"/>
  <c r="J11" i="39" s="1"/>
  <c r="H11" i="39"/>
  <c r="G11" i="39"/>
  <c r="F11" i="39"/>
  <c r="E11" i="39"/>
  <c r="D11" i="39"/>
  <c r="B11" i="39"/>
  <c r="Q10" i="39"/>
  <c r="L10" i="39"/>
  <c r="I10" i="39"/>
  <c r="J10" i="39" s="1"/>
  <c r="H10" i="39"/>
  <c r="G10" i="39"/>
  <c r="F10" i="39"/>
  <c r="E10" i="39"/>
  <c r="D10" i="39"/>
  <c r="B10" i="39"/>
  <c r="Q9" i="39"/>
  <c r="L9" i="39"/>
  <c r="I9" i="39"/>
  <c r="J9" i="39" s="1"/>
  <c r="H9" i="39"/>
  <c r="G9" i="39"/>
  <c r="F9" i="39"/>
  <c r="E9" i="39"/>
  <c r="D9" i="39"/>
  <c r="B9" i="39"/>
  <c r="Q8" i="39"/>
  <c r="L8" i="39"/>
  <c r="J8" i="39"/>
  <c r="H8" i="39"/>
  <c r="G8" i="39"/>
  <c r="F8" i="39"/>
  <c r="E8" i="39"/>
  <c r="D8" i="39"/>
  <c r="B8" i="39"/>
  <c r="Q7" i="39"/>
  <c r="M7" i="39"/>
  <c r="L7" i="39"/>
  <c r="I7" i="39"/>
  <c r="J7" i="39" s="1"/>
  <c r="H7" i="39"/>
  <c r="G7" i="39"/>
  <c r="F7" i="39"/>
  <c r="E7" i="39"/>
  <c r="D7" i="39"/>
  <c r="B7" i="39"/>
  <c r="Q6" i="39"/>
  <c r="M6" i="39"/>
  <c r="L6" i="39"/>
  <c r="I6" i="39"/>
  <c r="J6" i="39" s="1"/>
  <c r="H6" i="39"/>
  <c r="G6" i="39"/>
  <c r="F6" i="39"/>
  <c r="E6" i="39"/>
  <c r="D6" i="39"/>
  <c r="B6" i="39"/>
  <c r="M5" i="39"/>
  <c r="N6" i="39" l="1"/>
  <c r="O6" i="39" s="1"/>
  <c r="N7" i="39"/>
  <c r="O7" i="39" s="1"/>
  <c r="Q17" i="74" l="1"/>
  <c r="L17" i="74"/>
  <c r="I17" i="74"/>
  <c r="J17" i="74" s="1"/>
  <c r="H17" i="74"/>
  <c r="G17" i="74"/>
  <c r="F17" i="74"/>
  <c r="E17" i="74"/>
  <c r="D17" i="74"/>
  <c r="B17" i="74"/>
  <c r="Q16" i="74"/>
  <c r="L16" i="74"/>
  <c r="I16" i="74"/>
  <c r="J16" i="74" s="1"/>
  <c r="H16" i="74"/>
  <c r="G16" i="74"/>
  <c r="F16" i="74"/>
  <c r="E16" i="74"/>
  <c r="D16" i="74"/>
  <c r="B16" i="74"/>
  <c r="Q15" i="74"/>
  <c r="L15" i="74"/>
  <c r="I15" i="74"/>
  <c r="J15" i="74" s="1"/>
  <c r="H15" i="74"/>
  <c r="G15" i="74"/>
  <c r="F15" i="74"/>
  <c r="E15" i="74"/>
  <c r="D15" i="74"/>
  <c r="B15" i="74"/>
  <c r="Q14" i="74"/>
  <c r="L14" i="74"/>
  <c r="I14" i="74"/>
  <c r="J14" i="74" s="1"/>
  <c r="H14" i="74"/>
  <c r="G14" i="74"/>
  <c r="F14" i="74"/>
  <c r="E14" i="74"/>
  <c r="D14" i="74"/>
  <c r="B14" i="74"/>
  <c r="Q13" i="74"/>
  <c r="L13" i="74"/>
  <c r="I13" i="74"/>
  <c r="J13" i="74" s="1"/>
  <c r="H13" i="74"/>
  <c r="G13" i="74"/>
  <c r="F13" i="74"/>
  <c r="E13" i="74"/>
  <c r="D13" i="74"/>
  <c r="B13" i="74"/>
  <c r="Q12" i="74"/>
  <c r="L12" i="74"/>
  <c r="I12" i="74"/>
  <c r="J12" i="74" s="1"/>
  <c r="H12" i="74"/>
  <c r="G12" i="74"/>
  <c r="F12" i="74"/>
  <c r="E12" i="74"/>
  <c r="D12" i="74"/>
  <c r="B12" i="74"/>
  <c r="Q11" i="74"/>
  <c r="L11" i="74"/>
  <c r="I11" i="74"/>
  <c r="J11" i="74" s="1"/>
  <c r="H11" i="74"/>
  <c r="G11" i="74"/>
  <c r="F11" i="74"/>
  <c r="E11" i="74"/>
  <c r="D11" i="74"/>
  <c r="B11" i="74"/>
  <c r="Q10" i="74"/>
  <c r="L10" i="74"/>
  <c r="I10" i="74"/>
  <c r="J10" i="74" s="1"/>
  <c r="H10" i="74"/>
  <c r="G10" i="74"/>
  <c r="F10" i="74"/>
  <c r="E10" i="74"/>
  <c r="D10" i="74"/>
  <c r="B10" i="74"/>
  <c r="Q9" i="74"/>
  <c r="L9" i="74"/>
  <c r="I9" i="74"/>
  <c r="J9" i="74" s="1"/>
  <c r="H9" i="74"/>
  <c r="G9" i="74"/>
  <c r="F9" i="74"/>
  <c r="E9" i="74"/>
  <c r="D9" i="74"/>
  <c r="B9" i="74"/>
  <c r="Q8" i="74"/>
  <c r="L8" i="74"/>
  <c r="I8" i="74"/>
  <c r="J8" i="74" s="1"/>
  <c r="H8" i="74"/>
  <c r="G8" i="74"/>
  <c r="F8" i="74"/>
  <c r="E8" i="74"/>
  <c r="D8" i="74"/>
  <c r="B8" i="74"/>
  <c r="Q6" i="74"/>
  <c r="L6" i="74"/>
  <c r="I6" i="74"/>
  <c r="J6" i="74" s="1"/>
  <c r="H6" i="74"/>
  <c r="G6" i="74"/>
  <c r="F6" i="74"/>
  <c r="E6" i="74"/>
  <c r="D6" i="74"/>
  <c r="B6" i="74"/>
  <c r="Q5" i="74"/>
  <c r="L5" i="74"/>
  <c r="I5" i="74"/>
  <c r="J5" i="74" s="1"/>
  <c r="H5" i="74"/>
  <c r="G5" i="74"/>
  <c r="F5" i="74"/>
  <c r="E5" i="74"/>
  <c r="D5" i="74"/>
  <c r="B5" i="74"/>
  <c r="Q20" i="74"/>
  <c r="O20" i="74"/>
  <c r="N20" i="74"/>
  <c r="M20" i="74"/>
  <c r="L20" i="74"/>
  <c r="I20" i="74"/>
  <c r="J20" i="74" s="1"/>
  <c r="H20" i="74"/>
  <c r="G20" i="74"/>
  <c r="F20" i="74"/>
  <c r="E20" i="74"/>
  <c r="D20" i="74"/>
  <c r="B20" i="74"/>
  <c r="Q19" i="74"/>
  <c r="O19" i="74"/>
  <c r="N19" i="74"/>
  <c r="M19" i="74"/>
  <c r="L19" i="74"/>
  <c r="I19" i="74"/>
  <c r="J19" i="74" s="1"/>
  <c r="H19" i="74"/>
  <c r="G19" i="74"/>
  <c r="F19" i="74"/>
  <c r="E19" i="74"/>
  <c r="D19" i="74"/>
  <c r="B19" i="74"/>
  <c r="Q18" i="74"/>
  <c r="O18" i="74"/>
  <c r="N18" i="74"/>
  <c r="M18" i="74"/>
  <c r="L18" i="74"/>
  <c r="I18" i="74"/>
  <c r="J18" i="74" s="1"/>
  <c r="H18" i="74"/>
  <c r="G18" i="74"/>
  <c r="F18" i="74"/>
  <c r="E18" i="74"/>
  <c r="D18" i="74"/>
  <c r="B18" i="74"/>
  <c r="Q7" i="74"/>
  <c r="L7" i="74"/>
  <c r="I7" i="74"/>
  <c r="J7" i="74" s="1"/>
  <c r="H7" i="74"/>
  <c r="G7" i="74"/>
  <c r="F7" i="74"/>
  <c r="E7" i="74"/>
  <c r="D7" i="74"/>
  <c r="B7" i="74"/>
  <c r="D6" i="63" l="1"/>
  <c r="E6" i="63"/>
  <c r="F6" i="63"/>
  <c r="G6" i="63"/>
  <c r="H6" i="63"/>
  <c r="I6" i="63"/>
  <c r="J6" i="63"/>
  <c r="K6" i="63"/>
  <c r="L6" i="63"/>
  <c r="M6" i="63"/>
  <c r="N6" i="63"/>
  <c r="B6" i="63"/>
  <c r="B6" i="61"/>
  <c r="B7" i="61"/>
  <c r="B8" i="61"/>
  <c r="B9" i="61"/>
  <c r="B10" i="61"/>
  <c r="B11" i="61"/>
  <c r="D6" i="61"/>
  <c r="E6" i="61"/>
  <c r="F6" i="61"/>
  <c r="G6" i="61"/>
  <c r="H6" i="61"/>
  <c r="I6" i="61"/>
  <c r="J6" i="61"/>
  <c r="K6" i="61"/>
  <c r="L6" i="61"/>
  <c r="M6" i="61"/>
  <c r="N6" i="61"/>
  <c r="D7" i="61"/>
  <c r="E7" i="61"/>
  <c r="F7" i="61"/>
  <c r="G7" i="61"/>
  <c r="H7" i="61"/>
  <c r="I7" i="61"/>
  <c r="J7" i="61"/>
  <c r="K7" i="61"/>
  <c r="L7" i="61"/>
  <c r="M7" i="61"/>
  <c r="N7" i="61"/>
  <c r="D8" i="61"/>
  <c r="E8" i="61"/>
  <c r="F8" i="61"/>
  <c r="G8" i="61"/>
  <c r="H8" i="61"/>
  <c r="I8" i="61"/>
  <c r="J8" i="61"/>
  <c r="K8" i="61"/>
  <c r="L8" i="61"/>
  <c r="M8" i="61"/>
  <c r="N8" i="61"/>
  <c r="D9" i="61"/>
  <c r="E9" i="61"/>
  <c r="F9" i="61"/>
  <c r="G9" i="61"/>
  <c r="H9" i="61"/>
  <c r="I9" i="61"/>
  <c r="J9" i="61"/>
  <c r="K9" i="61"/>
  <c r="L9" i="61"/>
  <c r="M9" i="61"/>
  <c r="N9" i="61"/>
  <c r="D10" i="61"/>
  <c r="E10" i="61"/>
  <c r="F10" i="61"/>
  <c r="G10" i="61"/>
  <c r="H10" i="61"/>
  <c r="I10" i="61"/>
  <c r="J10" i="61"/>
  <c r="K10" i="61"/>
  <c r="L10" i="61"/>
  <c r="M10" i="61"/>
  <c r="N10" i="61"/>
  <c r="D11" i="61"/>
  <c r="E11" i="61"/>
  <c r="F11" i="61"/>
  <c r="G11" i="61"/>
  <c r="H11" i="61"/>
  <c r="I11" i="61"/>
  <c r="J11" i="61"/>
  <c r="K11" i="61"/>
  <c r="L11" i="61"/>
  <c r="M11" i="61"/>
  <c r="N11" i="61"/>
  <c r="D6" i="68"/>
  <c r="E6" i="68"/>
  <c r="F6" i="68"/>
  <c r="G6" i="68"/>
  <c r="H6" i="68"/>
  <c r="I6" i="68"/>
  <c r="J6" i="68"/>
  <c r="K6" i="68"/>
  <c r="L6" i="68"/>
  <c r="M6" i="68"/>
  <c r="N6" i="68"/>
  <c r="M18" i="49"/>
  <c r="M17" i="49"/>
  <c r="M16" i="49"/>
  <c r="M15" i="49"/>
  <c r="M14" i="49"/>
  <c r="M13" i="49"/>
  <c r="M12" i="49"/>
  <c r="M11" i="49"/>
  <c r="M10" i="49"/>
  <c r="M9" i="49"/>
  <c r="M8" i="49"/>
  <c r="M7" i="49"/>
  <c r="M6" i="49"/>
  <c r="M5" i="49"/>
  <c r="M18" i="54"/>
  <c r="M17" i="54"/>
  <c r="M16" i="54"/>
  <c r="M15" i="54"/>
  <c r="M14" i="54"/>
  <c r="M13" i="54"/>
  <c r="M12" i="54"/>
  <c r="M11" i="54"/>
  <c r="M10" i="54"/>
  <c r="M9" i="54"/>
  <c r="M8" i="54"/>
  <c r="M6" i="54"/>
  <c r="M5" i="54"/>
  <c r="M18" i="52"/>
  <c r="M17" i="52"/>
  <c r="M16" i="52"/>
  <c r="M15" i="52"/>
  <c r="M14" i="52"/>
  <c r="M13" i="52"/>
  <c r="M12" i="52"/>
  <c r="M11" i="52"/>
  <c r="M10" i="52"/>
  <c r="M9" i="52"/>
  <c r="M8" i="52"/>
  <c r="M7" i="52"/>
  <c r="M6" i="52"/>
  <c r="M5" i="52"/>
  <c r="M18" i="55"/>
  <c r="M17" i="55"/>
  <c r="M16" i="55"/>
  <c r="M15" i="55"/>
  <c r="M14" i="55"/>
  <c r="M13" i="55"/>
  <c r="M12" i="55"/>
  <c r="M11" i="55"/>
  <c r="M10" i="55"/>
  <c r="M9" i="55"/>
  <c r="M8" i="55"/>
  <c r="M7" i="55"/>
  <c r="M6" i="55"/>
  <c r="M5" i="55"/>
  <c r="M18" i="56"/>
  <c r="M17" i="56"/>
  <c r="M16" i="56"/>
  <c r="M15" i="56"/>
  <c r="M14" i="56"/>
  <c r="M13" i="56"/>
  <c r="M12" i="56"/>
  <c r="M11" i="56"/>
  <c r="M10" i="56"/>
  <c r="M9" i="56"/>
  <c r="M8" i="56"/>
  <c r="M7" i="56"/>
  <c r="M6" i="56"/>
  <c r="M5" i="56"/>
  <c r="M18" i="59"/>
  <c r="M17" i="59"/>
  <c r="M16" i="59"/>
  <c r="M15" i="59"/>
  <c r="M14" i="59"/>
  <c r="M13" i="59"/>
  <c r="M12" i="59"/>
  <c r="M11" i="59"/>
  <c r="M10" i="59"/>
  <c r="M9" i="59"/>
  <c r="M8" i="59"/>
  <c r="M7" i="59"/>
  <c r="M6" i="59"/>
  <c r="M5" i="59"/>
  <c r="M18" i="57"/>
  <c r="M17" i="57"/>
  <c r="M16" i="57"/>
  <c r="M15" i="57"/>
  <c r="M14" i="57"/>
  <c r="M13" i="57"/>
  <c r="M12" i="57"/>
  <c r="M11" i="57"/>
  <c r="M10" i="57"/>
  <c r="M9" i="57"/>
  <c r="M8" i="57"/>
  <c r="M6" i="57"/>
  <c r="M5" i="57"/>
  <c r="M16" i="60"/>
  <c r="M15" i="60"/>
  <c r="M14" i="60"/>
  <c r="M13" i="60"/>
  <c r="M12" i="60"/>
  <c r="M11" i="60"/>
  <c r="M10" i="60"/>
  <c r="M9" i="60"/>
  <c r="M8" i="60"/>
  <c r="M7" i="60"/>
  <c r="M6" i="60"/>
  <c r="M5" i="60"/>
  <c r="M17" i="61"/>
  <c r="M16" i="61"/>
  <c r="M15" i="61"/>
  <c r="M14" i="61"/>
  <c r="M13" i="61"/>
  <c r="M12" i="61"/>
  <c r="M5" i="61"/>
  <c r="M17" i="62"/>
  <c r="M16" i="62"/>
  <c r="M15" i="62"/>
  <c r="M14" i="62"/>
  <c r="M13" i="62"/>
  <c r="M12" i="62"/>
  <c r="M11" i="62"/>
  <c r="M10" i="62"/>
  <c r="M9" i="62"/>
  <c r="M8" i="62"/>
  <c r="M5" i="62"/>
  <c r="M16" i="63"/>
  <c r="M15" i="63"/>
  <c r="M14" i="63"/>
  <c r="M13" i="63"/>
  <c r="M12" i="63"/>
  <c r="M11" i="63"/>
  <c r="M10" i="63"/>
  <c r="M8" i="63"/>
  <c r="M7" i="63"/>
  <c r="M5" i="63"/>
  <c r="M16" i="64"/>
  <c r="M15" i="64"/>
  <c r="M14" i="64"/>
  <c r="M13" i="64"/>
  <c r="M12" i="64"/>
  <c r="M11" i="64"/>
  <c r="M10" i="64"/>
  <c r="M9" i="64"/>
  <c r="M8" i="64"/>
  <c r="M7" i="64"/>
  <c r="M6" i="64"/>
  <c r="M5" i="64"/>
  <c r="M17" i="65"/>
  <c r="M16" i="65"/>
  <c r="M15" i="65"/>
  <c r="M14" i="65"/>
  <c r="M13" i="65"/>
  <c r="M12" i="65"/>
  <c r="M11" i="65"/>
  <c r="M10" i="65"/>
  <c r="M9" i="65"/>
  <c r="M8" i="65"/>
  <c r="M6" i="65"/>
  <c r="M5" i="65"/>
  <c r="M5" i="66"/>
  <c r="M17" i="67"/>
  <c r="M16" i="67"/>
  <c r="M15" i="67"/>
  <c r="M14" i="67"/>
  <c r="M13" i="67"/>
  <c r="M12" i="67"/>
  <c r="M11" i="67"/>
  <c r="M10" i="67"/>
  <c r="M9" i="67"/>
  <c r="M8" i="67"/>
  <c r="M6" i="67"/>
  <c r="M5" i="67"/>
  <c r="M5" i="68"/>
  <c r="M5" i="69"/>
  <c r="M5" i="70"/>
  <c r="M19" i="51"/>
  <c r="M18" i="51"/>
  <c r="M17" i="51"/>
  <c r="M16" i="51"/>
  <c r="M15" i="51"/>
  <c r="M14" i="51"/>
  <c r="M13" i="51"/>
  <c r="M12" i="51"/>
  <c r="M11" i="51"/>
  <c r="M10" i="51"/>
  <c r="M9" i="51"/>
  <c r="M8" i="51"/>
  <c r="M7" i="51"/>
  <c r="M6" i="51"/>
  <c r="M5" i="51"/>
  <c r="M17" i="71"/>
  <c r="M16" i="71"/>
  <c r="M15" i="71"/>
  <c r="M14" i="71"/>
  <c r="M13" i="71"/>
  <c r="M12" i="71"/>
  <c r="M11" i="71"/>
  <c r="M10" i="71"/>
  <c r="M9" i="71"/>
  <c r="M8" i="71"/>
  <c r="M5" i="71"/>
  <c r="M16" i="72"/>
  <c r="M15" i="72"/>
  <c r="M14" i="72"/>
  <c r="M13" i="72"/>
  <c r="M12" i="72"/>
  <c r="M11" i="72"/>
  <c r="M10" i="72"/>
  <c r="M9" i="72"/>
  <c r="M8" i="72"/>
  <c r="M7" i="72"/>
  <c r="M6" i="72"/>
  <c r="M5" i="72"/>
  <c r="M19" i="73"/>
  <c r="M18" i="73"/>
  <c r="M17" i="73"/>
  <c r="M16" i="73"/>
  <c r="M15" i="73"/>
  <c r="M14" i="73"/>
  <c r="M13" i="73"/>
  <c r="M12" i="73"/>
  <c r="M11" i="73"/>
  <c r="M10" i="73"/>
  <c r="M9" i="73"/>
  <c r="M8" i="73"/>
  <c r="M7" i="73"/>
  <c r="M6" i="73"/>
  <c r="M5" i="73"/>
  <c r="M19" i="50"/>
  <c r="M18" i="50"/>
  <c r="M17" i="50"/>
  <c r="M16" i="50"/>
  <c r="M15" i="50"/>
  <c r="M14" i="50"/>
  <c r="M13" i="50"/>
  <c r="M12" i="50"/>
  <c r="M11" i="50"/>
  <c r="M10" i="50"/>
  <c r="M9" i="50"/>
  <c r="M8" i="50"/>
  <c r="M7" i="50"/>
  <c r="M6" i="50"/>
  <c r="M5" i="50"/>
  <c r="K18" i="49"/>
  <c r="K17" i="49"/>
  <c r="K16" i="49"/>
  <c r="K15" i="49"/>
  <c r="K14" i="49"/>
  <c r="K13" i="49"/>
  <c r="K12" i="49"/>
  <c r="K11" i="49"/>
  <c r="K10" i="49"/>
  <c r="K9" i="49"/>
  <c r="K8" i="49"/>
  <c r="K7" i="49"/>
  <c r="K6" i="49"/>
  <c r="K5" i="49"/>
  <c r="K18" i="54"/>
  <c r="K17" i="54"/>
  <c r="K16" i="54"/>
  <c r="K15" i="54"/>
  <c r="K14" i="54"/>
  <c r="K13" i="54"/>
  <c r="K12" i="54"/>
  <c r="K11" i="54"/>
  <c r="K10" i="54"/>
  <c r="K9" i="54"/>
  <c r="K8" i="54"/>
  <c r="K6" i="54"/>
  <c r="K5" i="54"/>
  <c r="K18" i="52"/>
  <c r="K17" i="52"/>
  <c r="K16" i="52"/>
  <c r="K15" i="52"/>
  <c r="K14" i="52"/>
  <c r="K13" i="52"/>
  <c r="K12" i="52"/>
  <c r="K11" i="52"/>
  <c r="K10" i="52"/>
  <c r="K9" i="52"/>
  <c r="K8" i="52"/>
  <c r="K7" i="52"/>
  <c r="K6" i="52"/>
  <c r="K5" i="52"/>
  <c r="K18" i="55"/>
  <c r="K17" i="55"/>
  <c r="K16" i="55"/>
  <c r="K15" i="55"/>
  <c r="K14" i="55"/>
  <c r="K13" i="55"/>
  <c r="K12" i="55"/>
  <c r="K11" i="55"/>
  <c r="K10" i="55"/>
  <c r="K9" i="55"/>
  <c r="K8" i="55"/>
  <c r="K7" i="55"/>
  <c r="K6" i="55"/>
  <c r="K5" i="55"/>
  <c r="K18" i="56"/>
  <c r="K17" i="56"/>
  <c r="K16" i="56"/>
  <c r="K15" i="56"/>
  <c r="K14" i="56"/>
  <c r="K13" i="56"/>
  <c r="K12" i="56"/>
  <c r="K11" i="56"/>
  <c r="K10" i="56"/>
  <c r="K9" i="56"/>
  <c r="K8" i="56"/>
  <c r="K7" i="56"/>
  <c r="K6" i="56"/>
  <c r="K5" i="56"/>
  <c r="K18" i="59"/>
  <c r="K17" i="59"/>
  <c r="K16" i="59"/>
  <c r="K15" i="59"/>
  <c r="K14" i="59"/>
  <c r="K13" i="59"/>
  <c r="K12" i="59"/>
  <c r="K11" i="59"/>
  <c r="K10" i="59"/>
  <c r="K9" i="59"/>
  <c r="K8" i="59"/>
  <c r="K7" i="59"/>
  <c r="K6" i="59"/>
  <c r="K5" i="59"/>
  <c r="K18" i="57"/>
  <c r="K17" i="57"/>
  <c r="K16" i="57"/>
  <c r="K15" i="57"/>
  <c r="K14" i="57"/>
  <c r="K13" i="57"/>
  <c r="K12" i="57"/>
  <c r="K11" i="57"/>
  <c r="K10" i="57"/>
  <c r="K9" i="57"/>
  <c r="K8" i="57"/>
  <c r="K6" i="57"/>
  <c r="K5" i="57"/>
  <c r="K16" i="60"/>
  <c r="K15" i="60"/>
  <c r="K14" i="60"/>
  <c r="K13" i="60"/>
  <c r="K12" i="60"/>
  <c r="K11" i="60"/>
  <c r="K10" i="60"/>
  <c r="K9" i="60"/>
  <c r="K8" i="60"/>
  <c r="K7" i="60"/>
  <c r="K6" i="60"/>
  <c r="K5" i="60"/>
  <c r="K17" i="61"/>
  <c r="K16" i="61"/>
  <c r="K15" i="61"/>
  <c r="K14" i="61"/>
  <c r="K13" i="61"/>
  <c r="K12" i="61"/>
  <c r="K5" i="61"/>
  <c r="K17" i="62"/>
  <c r="K16" i="62"/>
  <c r="K15" i="62"/>
  <c r="K14" i="62"/>
  <c r="K13" i="62"/>
  <c r="K12" i="62"/>
  <c r="K11" i="62"/>
  <c r="K10" i="62"/>
  <c r="K9" i="62"/>
  <c r="K8" i="62"/>
  <c r="K5" i="62"/>
  <c r="K16" i="63"/>
  <c r="K15" i="63"/>
  <c r="K14" i="63"/>
  <c r="K13" i="63"/>
  <c r="K12" i="63"/>
  <c r="K11" i="63"/>
  <c r="K10" i="63"/>
  <c r="K8" i="63"/>
  <c r="K7" i="63"/>
  <c r="K5" i="63"/>
  <c r="K16" i="64"/>
  <c r="K15" i="64"/>
  <c r="K14" i="64"/>
  <c r="K13" i="64"/>
  <c r="K12" i="64"/>
  <c r="K11" i="64"/>
  <c r="K10" i="64"/>
  <c r="K9" i="64"/>
  <c r="K8" i="64"/>
  <c r="K7" i="64"/>
  <c r="K6" i="64"/>
  <c r="K5" i="64"/>
  <c r="K17" i="65"/>
  <c r="K16" i="65"/>
  <c r="K15" i="65"/>
  <c r="K14" i="65"/>
  <c r="K13" i="65"/>
  <c r="K12" i="65"/>
  <c r="K11" i="65"/>
  <c r="K10" i="65"/>
  <c r="K9" i="65"/>
  <c r="K8" i="65"/>
  <c r="K6" i="65"/>
  <c r="K5" i="65"/>
  <c r="K5" i="66"/>
  <c r="K17" i="67"/>
  <c r="K16" i="67"/>
  <c r="K15" i="67"/>
  <c r="K14" i="67"/>
  <c r="K13" i="67"/>
  <c r="K12" i="67"/>
  <c r="K11" i="67"/>
  <c r="K10" i="67"/>
  <c r="K9" i="67"/>
  <c r="K8" i="67"/>
  <c r="K6" i="67"/>
  <c r="K5" i="67"/>
  <c r="K5" i="68"/>
  <c r="K5" i="69"/>
  <c r="K5" i="70"/>
  <c r="K19" i="51"/>
  <c r="K18" i="51"/>
  <c r="K17" i="51"/>
  <c r="K16" i="51"/>
  <c r="K15" i="51"/>
  <c r="K14" i="51"/>
  <c r="K13" i="51"/>
  <c r="K12" i="51"/>
  <c r="K11" i="51"/>
  <c r="K10" i="51"/>
  <c r="K9" i="51"/>
  <c r="K8" i="51"/>
  <c r="K7" i="51"/>
  <c r="K6" i="51"/>
  <c r="K5" i="51"/>
  <c r="K17" i="71"/>
  <c r="K16" i="71"/>
  <c r="K15" i="71"/>
  <c r="K14" i="71"/>
  <c r="K13" i="71"/>
  <c r="K12" i="71"/>
  <c r="K11" i="71"/>
  <c r="K10" i="71"/>
  <c r="K9" i="71"/>
  <c r="K8" i="71"/>
  <c r="K5" i="71"/>
  <c r="K16" i="72"/>
  <c r="K15" i="72"/>
  <c r="K14" i="72"/>
  <c r="K13" i="72"/>
  <c r="K12" i="72"/>
  <c r="K11" i="72"/>
  <c r="K10" i="72"/>
  <c r="K9" i="72"/>
  <c r="K8" i="72"/>
  <c r="K7" i="72"/>
  <c r="K6" i="72"/>
  <c r="K5" i="72"/>
  <c r="K19" i="73"/>
  <c r="K18" i="73"/>
  <c r="K17" i="73"/>
  <c r="K16" i="73"/>
  <c r="K15" i="73"/>
  <c r="K14" i="73"/>
  <c r="K13" i="73"/>
  <c r="K12" i="73"/>
  <c r="K11" i="73"/>
  <c r="K10" i="73"/>
  <c r="K9" i="73"/>
  <c r="K8" i="73"/>
  <c r="K7" i="73"/>
  <c r="K6" i="73"/>
  <c r="K5" i="73"/>
  <c r="K19" i="50"/>
  <c r="K18" i="50"/>
  <c r="K17" i="50"/>
  <c r="K16" i="50"/>
  <c r="K15" i="50"/>
  <c r="K14" i="50"/>
  <c r="K13" i="50"/>
  <c r="K12" i="50"/>
  <c r="K11" i="50"/>
  <c r="K10" i="50"/>
  <c r="K9" i="50"/>
  <c r="K8" i="50"/>
  <c r="K7" i="50"/>
  <c r="K6" i="50"/>
  <c r="K5" i="50"/>
  <c r="L18" i="49"/>
  <c r="L17" i="49"/>
  <c r="L16" i="49"/>
  <c r="L15" i="49"/>
  <c r="L14" i="49"/>
  <c r="L13" i="49"/>
  <c r="L12" i="49"/>
  <c r="L11" i="49"/>
  <c r="L10" i="49"/>
  <c r="L9" i="49"/>
  <c r="L8" i="49"/>
  <c r="L7" i="49"/>
  <c r="L6" i="49"/>
  <c r="L5" i="49"/>
  <c r="L18" i="54"/>
  <c r="L17" i="54"/>
  <c r="L16" i="54"/>
  <c r="L15" i="54"/>
  <c r="L14" i="54"/>
  <c r="L13" i="54"/>
  <c r="L12" i="54"/>
  <c r="L11" i="54"/>
  <c r="L10" i="54"/>
  <c r="L9" i="54"/>
  <c r="L8" i="54"/>
  <c r="L6" i="54"/>
  <c r="L5" i="54"/>
  <c r="L18" i="52"/>
  <c r="L17" i="52"/>
  <c r="L16" i="52"/>
  <c r="L15" i="52"/>
  <c r="L14" i="52"/>
  <c r="L13" i="52"/>
  <c r="L12" i="52"/>
  <c r="L11" i="52"/>
  <c r="L10" i="52"/>
  <c r="L9" i="52"/>
  <c r="L8" i="52"/>
  <c r="L7" i="52"/>
  <c r="L6" i="52"/>
  <c r="L5" i="52"/>
  <c r="L18" i="55"/>
  <c r="L17" i="55"/>
  <c r="L16" i="55"/>
  <c r="L15" i="55"/>
  <c r="L14" i="55"/>
  <c r="L13" i="55"/>
  <c r="L12" i="55"/>
  <c r="L11" i="55"/>
  <c r="L10" i="55"/>
  <c r="L9" i="55"/>
  <c r="L8" i="55"/>
  <c r="L7" i="55"/>
  <c r="L6" i="55"/>
  <c r="L5" i="55"/>
  <c r="L18" i="56"/>
  <c r="L17" i="56"/>
  <c r="L16" i="56"/>
  <c r="L15" i="56"/>
  <c r="L14" i="56"/>
  <c r="L13" i="56"/>
  <c r="L12" i="56"/>
  <c r="L11" i="56"/>
  <c r="L10" i="56"/>
  <c r="L9" i="56"/>
  <c r="L8" i="56"/>
  <c r="L7" i="56"/>
  <c r="L6" i="56"/>
  <c r="L5" i="56"/>
  <c r="L18" i="59"/>
  <c r="L17" i="59"/>
  <c r="L16" i="59"/>
  <c r="L15" i="59"/>
  <c r="L14" i="59"/>
  <c r="L13" i="59"/>
  <c r="L12" i="59"/>
  <c r="L11" i="59"/>
  <c r="L10" i="59"/>
  <c r="L9" i="59"/>
  <c r="L8" i="59"/>
  <c r="L7" i="59"/>
  <c r="L6" i="59"/>
  <c r="L5" i="59"/>
  <c r="L18" i="57"/>
  <c r="L17" i="57"/>
  <c r="L16" i="57"/>
  <c r="L15" i="57"/>
  <c r="L14" i="57"/>
  <c r="L13" i="57"/>
  <c r="L12" i="57"/>
  <c r="L11" i="57"/>
  <c r="L10" i="57"/>
  <c r="L9" i="57"/>
  <c r="L8" i="57"/>
  <c r="L6" i="57"/>
  <c r="L5" i="57"/>
  <c r="L16" i="60"/>
  <c r="L15" i="60"/>
  <c r="L14" i="60"/>
  <c r="L13" i="60"/>
  <c r="L12" i="60"/>
  <c r="L11" i="60"/>
  <c r="L10" i="60"/>
  <c r="L9" i="60"/>
  <c r="L8" i="60"/>
  <c r="L7" i="60"/>
  <c r="L6" i="60"/>
  <c r="L5" i="60"/>
  <c r="L17" i="61"/>
  <c r="L16" i="61"/>
  <c r="L15" i="61"/>
  <c r="L14" i="61"/>
  <c r="L13" i="61"/>
  <c r="L12" i="61"/>
  <c r="L5" i="61"/>
  <c r="L17" i="62"/>
  <c r="L16" i="62"/>
  <c r="L15" i="62"/>
  <c r="L14" i="62"/>
  <c r="L13" i="62"/>
  <c r="L12" i="62"/>
  <c r="L11" i="62"/>
  <c r="L10" i="62"/>
  <c r="L9" i="62"/>
  <c r="L8" i="62"/>
  <c r="L5" i="62"/>
  <c r="L16" i="63"/>
  <c r="L15" i="63"/>
  <c r="L14" i="63"/>
  <c r="L13" i="63"/>
  <c r="L12" i="63"/>
  <c r="L11" i="63"/>
  <c r="L10" i="63"/>
  <c r="L8" i="63"/>
  <c r="L7" i="63"/>
  <c r="L5" i="63"/>
  <c r="L16" i="64"/>
  <c r="L15" i="64"/>
  <c r="L14" i="64"/>
  <c r="L13" i="64"/>
  <c r="L12" i="64"/>
  <c r="L11" i="64"/>
  <c r="L10" i="64"/>
  <c r="L9" i="64"/>
  <c r="L8" i="64"/>
  <c r="L7" i="64"/>
  <c r="L6" i="64"/>
  <c r="L5" i="64"/>
  <c r="L17" i="65"/>
  <c r="L16" i="65"/>
  <c r="L15" i="65"/>
  <c r="L14" i="65"/>
  <c r="L13" i="65"/>
  <c r="L12" i="65"/>
  <c r="L11" i="65"/>
  <c r="L10" i="65"/>
  <c r="L9" i="65"/>
  <c r="L8" i="65"/>
  <c r="L6" i="65"/>
  <c r="L5" i="65"/>
  <c r="L5" i="66"/>
  <c r="L17" i="67"/>
  <c r="L16" i="67"/>
  <c r="L15" i="67"/>
  <c r="L14" i="67"/>
  <c r="L13" i="67"/>
  <c r="L12" i="67"/>
  <c r="L11" i="67"/>
  <c r="L10" i="67"/>
  <c r="L9" i="67"/>
  <c r="L8" i="67"/>
  <c r="L6" i="67"/>
  <c r="L5" i="67"/>
  <c r="L5" i="68"/>
  <c r="L5" i="69"/>
  <c r="L5" i="70"/>
  <c r="L19" i="51"/>
  <c r="L18" i="51"/>
  <c r="L17" i="51"/>
  <c r="L16" i="51"/>
  <c r="L15" i="51"/>
  <c r="L14" i="51"/>
  <c r="L13" i="51"/>
  <c r="L12" i="51"/>
  <c r="L11" i="51"/>
  <c r="L10" i="51"/>
  <c r="L9" i="51"/>
  <c r="L8" i="51"/>
  <c r="L7" i="51"/>
  <c r="L6" i="51"/>
  <c r="L5" i="51"/>
  <c r="L17" i="71"/>
  <c r="L16" i="71"/>
  <c r="L15" i="71"/>
  <c r="L14" i="71"/>
  <c r="L13" i="71"/>
  <c r="L12" i="71"/>
  <c r="L11" i="71"/>
  <c r="L10" i="71"/>
  <c r="L9" i="71"/>
  <c r="L8" i="71"/>
  <c r="L5" i="71"/>
  <c r="L16" i="72"/>
  <c r="L15" i="72"/>
  <c r="L14" i="72"/>
  <c r="L13" i="72"/>
  <c r="L12" i="72"/>
  <c r="L11" i="72"/>
  <c r="L10" i="72"/>
  <c r="L9" i="72"/>
  <c r="L8" i="72"/>
  <c r="L7" i="72"/>
  <c r="L6" i="72"/>
  <c r="L5" i="72"/>
  <c r="L19" i="73"/>
  <c r="L18" i="73"/>
  <c r="L17" i="73"/>
  <c r="L16" i="73"/>
  <c r="L15" i="73"/>
  <c r="L14" i="73"/>
  <c r="L13" i="73"/>
  <c r="L12" i="73"/>
  <c r="L11" i="73"/>
  <c r="L10" i="73"/>
  <c r="L9" i="73"/>
  <c r="L8" i="73"/>
  <c r="L7" i="73"/>
  <c r="L6" i="73"/>
  <c r="L5" i="73"/>
  <c r="L19" i="50"/>
  <c r="L18" i="50"/>
  <c r="L17" i="50"/>
  <c r="L16" i="50"/>
  <c r="L15" i="50"/>
  <c r="L14" i="50"/>
  <c r="L13" i="50"/>
  <c r="L12" i="50"/>
  <c r="L11" i="50"/>
  <c r="L10" i="50"/>
  <c r="L9" i="50"/>
  <c r="L8" i="50"/>
  <c r="L7" i="50"/>
  <c r="L6" i="50"/>
  <c r="L5" i="50"/>
  <c r="E5" i="67"/>
  <c r="N5" i="60" l="1"/>
  <c r="N19" i="73"/>
  <c r="J19" i="73"/>
  <c r="I19" i="73"/>
  <c r="H19" i="73"/>
  <c r="G19" i="73"/>
  <c r="F19" i="73"/>
  <c r="E19" i="73"/>
  <c r="D19" i="73"/>
  <c r="B19" i="73"/>
  <c r="N18" i="73"/>
  <c r="J18" i="73"/>
  <c r="I18" i="73"/>
  <c r="H18" i="73"/>
  <c r="G18" i="73"/>
  <c r="F18" i="73"/>
  <c r="E18" i="73"/>
  <c r="D18" i="73"/>
  <c r="B18" i="73"/>
  <c r="N17" i="73"/>
  <c r="J17" i="73"/>
  <c r="I17" i="73"/>
  <c r="H17" i="73"/>
  <c r="G17" i="73"/>
  <c r="F17" i="73"/>
  <c r="E17" i="73"/>
  <c r="D17" i="73"/>
  <c r="B17" i="73"/>
  <c r="N16" i="73"/>
  <c r="J16" i="73"/>
  <c r="I16" i="73"/>
  <c r="H16" i="73"/>
  <c r="G16" i="73"/>
  <c r="F16" i="73"/>
  <c r="E16" i="73"/>
  <c r="D16" i="73"/>
  <c r="B16" i="73"/>
  <c r="N15" i="73"/>
  <c r="J15" i="73"/>
  <c r="I15" i="73"/>
  <c r="H15" i="73"/>
  <c r="G15" i="73"/>
  <c r="F15" i="73"/>
  <c r="E15" i="73"/>
  <c r="D15" i="73"/>
  <c r="B15" i="73"/>
  <c r="N14" i="73"/>
  <c r="J14" i="73"/>
  <c r="I14" i="73"/>
  <c r="H14" i="73"/>
  <c r="G14" i="73"/>
  <c r="F14" i="73"/>
  <c r="E14" i="73"/>
  <c r="D14" i="73"/>
  <c r="B14" i="73"/>
  <c r="N13" i="73"/>
  <c r="J13" i="73"/>
  <c r="I13" i="73"/>
  <c r="H13" i="73"/>
  <c r="G13" i="73"/>
  <c r="F13" i="73"/>
  <c r="E13" i="73"/>
  <c r="D13" i="73"/>
  <c r="B13" i="73"/>
  <c r="N12" i="73"/>
  <c r="J12" i="73"/>
  <c r="I12" i="73"/>
  <c r="H12" i="73"/>
  <c r="G12" i="73"/>
  <c r="F12" i="73"/>
  <c r="E12" i="73"/>
  <c r="D12" i="73"/>
  <c r="B12" i="73"/>
  <c r="N11" i="73"/>
  <c r="J11" i="73"/>
  <c r="I11" i="73"/>
  <c r="H11" i="73"/>
  <c r="G11" i="73"/>
  <c r="F11" i="73"/>
  <c r="E11" i="73"/>
  <c r="D11" i="73"/>
  <c r="B11" i="73"/>
  <c r="N10" i="73"/>
  <c r="J10" i="73"/>
  <c r="I10" i="73"/>
  <c r="H10" i="73"/>
  <c r="G10" i="73"/>
  <c r="F10" i="73"/>
  <c r="E10" i="73"/>
  <c r="D10" i="73"/>
  <c r="B10" i="73"/>
  <c r="N9" i="73"/>
  <c r="J9" i="73"/>
  <c r="I9" i="73"/>
  <c r="H9" i="73"/>
  <c r="G9" i="73"/>
  <c r="F9" i="73"/>
  <c r="E9" i="73"/>
  <c r="D9" i="73"/>
  <c r="B9" i="73"/>
  <c r="N8" i="73"/>
  <c r="J8" i="73"/>
  <c r="I8" i="73"/>
  <c r="H8" i="73"/>
  <c r="G8" i="73"/>
  <c r="F8" i="73"/>
  <c r="E8" i="73"/>
  <c r="D8" i="73"/>
  <c r="B8" i="73"/>
  <c r="N7" i="73"/>
  <c r="J7" i="73"/>
  <c r="I7" i="73"/>
  <c r="H7" i="73"/>
  <c r="G7" i="73"/>
  <c r="F7" i="73"/>
  <c r="E7" i="73"/>
  <c r="D7" i="73"/>
  <c r="B7" i="73"/>
  <c r="N6" i="73"/>
  <c r="J6" i="73"/>
  <c r="I6" i="73"/>
  <c r="H6" i="73"/>
  <c r="G6" i="73"/>
  <c r="F6" i="73"/>
  <c r="E6" i="73"/>
  <c r="D6" i="73"/>
  <c r="B6" i="73"/>
  <c r="N5" i="73"/>
  <c r="J5" i="73"/>
  <c r="I5" i="73"/>
  <c r="H5" i="73"/>
  <c r="G5" i="73"/>
  <c r="F5" i="73"/>
  <c r="E5" i="73"/>
  <c r="D5" i="73"/>
  <c r="B5" i="73"/>
  <c r="B6" i="72"/>
  <c r="D6" i="72"/>
  <c r="E6" i="72"/>
  <c r="F6" i="72"/>
  <c r="G6" i="72"/>
  <c r="H6" i="72"/>
  <c r="I6" i="72"/>
  <c r="J6" i="72"/>
  <c r="N6" i="72"/>
  <c r="B5" i="72"/>
  <c r="D5" i="72"/>
  <c r="E5" i="72"/>
  <c r="F5" i="72"/>
  <c r="G5" i="72"/>
  <c r="H5" i="72"/>
  <c r="I5" i="72"/>
  <c r="J5" i="72"/>
  <c r="N5" i="72"/>
  <c r="N16" i="72"/>
  <c r="J16" i="72"/>
  <c r="I16" i="72"/>
  <c r="H16" i="72"/>
  <c r="G16" i="72"/>
  <c r="F16" i="72"/>
  <c r="E16" i="72"/>
  <c r="D16" i="72"/>
  <c r="B16" i="72"/>
  <c r="N15" i="72"/>
  <c r="J15" i="72"/>
  <c r="I15" i="72"/>
  <c r="H15" i="72"/>
  <c r="G15" i="72"/>
  <c r="F15" i="72"/>
  <c r="E15" i="72"/>
  <c r="D15" i="72"/>
  <c r="B15" i="72"/>
  <c r="N14" i="72"/>
  <c r="J14" i="72"/>
  <c r="I14" i="72"/>
  <c r="H14" i="72"/>
  <c r="G14" i="72"/>
  <c r="F14" i="72"/>
  <c r="E14" i="72"/>
  <c r="D14" i="72"/>
  <c r="B14" i="72"/>
  <c r="N13" i="72"/>
  <c r="J13" i="72"/>
  <c r="I13" i="72"/>
  <c r="H13" i="72"/>
  <c r="G13" i="72"/>
  <c r="F13" i="72"/>
  <c r="E13" i="72"/>
  <c r="D13" i="72"/>
  <c r="B13" i="72"/>
  <c r="N12" i="72"/>
  <c r="J12" i="72"/>
  <c r="I12" i="72"/>
  <c r="H12" i="72"/>
  <c r="G12" i="72"/>
  <c r="F12" i="72"/>
  <c r="E12" i="72"/>
  <c r="D12" i="72"/>
  <c r="B12" i="72"/>
  <c r="N11" i="72"/>
  <c r="J11" i="72"/>
  <c r="I11" i="72"/>
  <c r="H11" i="72"/>
  <c r="G11" i="72"/>
  <c r="F11" i="72"/>
  <c r="E11" i="72"/>
  <c r="D11" i="72"/>
  <c r="B11" i="72"/>
  <c r="N10" i="72"/>
  <c r="J10" i="72"/>
  <c r="I10" i="72"/>
  <c r="H10" i="72"/>
  <c r="G10" i="72"/>
  <c r="F10" i="72"/>
  <c r="E10" i="72"/>
  <c r="D10" i="72"/>
  <c r="B10" i="72"/>
  <c r="N9" i="72"/>
  <c r="J9" i="72"/>
  <c r="I9" i="72"/>
  <c r="H9" i="72"/>
  <c r="G9" i="72"/>
  <c r="F9" i="72"/>
  <c r="E9" i="72"/>
  <c r="D9" i="72"/>
  <c r="B9" i="72"/>
  <c r="N8" i="72"/>
  <c r="J8" i="72"/>
  <c r="I8" i="72"/>
  <c r="H8" i="72"/>
  <c r="G8" i="72"/>
  <c r="F8" i="72"/>
  <c r="E8" i="72"/>
  <c r="D8" i="72"/>
  <c r="B8" i="72"/>
  <c r="N7" i="72"/>
  <c r="J7" i="72"/>
  <c r="I7" i="72"/>
  <c r="H7" i="72"/>
  <c r="G7" i="72"/>
  <c r="F7" i="72"/>
  <c r="E7" i="72"/>
  <c r="D7" i="72"/>
  <c r="B7" i="72"/>
  <c r="N17" i="71"/>
  <c r="J17" i="71"/>
  <c r="I17" i="71"/>
  <c r="H17" i="71"/>
  <c r="G17" i="71"/>
  <c r="F17" i="71"/>
  <c r="E17" i="71"/>
  <c r="D17" i="71"/>
  <c r="B17" i="71"/>
  <c r="N16" i="71"/>
  <c r="J16" i="71"/>
  <c r="I16" i="71"/>
  <c r="H16" i="71"/>
  <c r="G16" i="71"/>
  <c r="F16" i="71"/>
  <c r="E16" i="71"/>
  <c r="D16" i="71"/>
  <c r="B16" i="71"/>
  <c r="N15" i="71"/>
  <c r="J15" i="71"/>
  <c r="I15" i="71"/>
  <c r="H15" i="71"/>
  <c r="G15" i="71"/>
  <c r="F15" i="71"/>
  <c r="E15" i="71"/>
  <c r="D15" i="71"/>
  <c r="B15" i="71"/>
  <c r="N14" i="71"/>
  <c r="J14" i="71"/>
  <c r="I14" i="71"/>
  <c r="H14" i="71"/>
  <c r="G14" i="71"/>
  <c r="F14" i="71"/>
  <c r="E14" i="71"/>
  <c r="D14" i="71"/>
  <c r="B14" i="71"/>
  <c r="N13" i="71"/>
  <c r="J13" i="71"/>
  <c r="I13" i="71"/>
  <c r="H13" i="71"/>
  <c r="G13" i="71"/>
  <c r="F13" i="71"/>
  <c r="E13" i="71"/>
  <c r="D13" i="71"/>
  <c r="B13" i="71"/>
  <c r="N12" i="71"/>
  <c r="J12" i="71"/>
  <c r="I12" i="71"/>
  <c r="H12" i="71"/>
  <c r="G12" i="71"/>
  <c r="F12" i="71"/>
  <c r="E12" i="71"/>
  <c r="D12" i="71"/>
  <c r="B12" i="71"/>
  <c r="N11" i="71"/>
  <c r="J11" i="71"/>
  <c r="I11" i="71"/>
  <c r="H11" i="71"/>
  <c r="G11" i="71"/>
  <c r="F11" i="71"/>
  <c r="E11" i="71"/>
  <c r="D11" i="71"/>
  <c r="B11" i="71"/>
  <c r="N10" i="71"/>
  <c r="J10" i="71"/>
  <c r="I10" i="71"/>
  <c r="H10" i="71"/>
  <c r="G10" i="71"/>
  <c r="F10" i="71"/>
  <c r="E10" i="71"/>
  <c r="D10" i="71"/>
  <c r="B10" i="71"/>
  <c r="N9" i="71"/>
  <c r="J9" i="71"/>
  <c r="I9" i="71"/>
  <c r="H9" i="71"/>
  <c r="G9" i="71"/>
  <c r="F9" i="71"/>
  <c r="E9" i="71"/>
  <c r="D9" i="71"/>
  <c r="B9" i="71"/>
  <c r="N8" i="71"/>
  <c r="J8" i="71"/>
  <c r="I8" i="71"/>
  <c r="H8" i="71"/>
  <c r="G8" i="71"/>
  <c r="F8" i="71"/>
  <c r="E8" i="71"/>
  <c r="D8" i="71"/>
  <c r="B8" i="71"/>
  <c r="N5" i="71"/>
  <c r="J5" i="71"/>
  <c r="I5" i="71"/>
  <c r="H5" i="71"/>
  <c r="G5" i="71"/>
  <c r="F5" i="71"/>
  <c r="E5" i="71"/>
  <c r="D5" i="71"/>
  <c r="B5" i="71"/>
  <c r="N5" i="70"/>
  <c r="J5" i="70"/>
  <c r="I5" i="70"/>
  <c r="H5" i="70"/>
  <c r="G5" i="70"/>
  <c r="F5" i="70"/>
  <c r="E5" i="70"/>
  <c r="D5" i="70"/>
  <c r="B5" i="70"/>
  <c r="N5" i="69"/>
  <c r="J5" i="69"/>
  <c r="I5" i="69"/>
  <c r="H5" i="69"/>
  <c r="G5" i="69"/>
  <c r="F5" i="69"/>
  <c r="E5" i="69"/>
  <c r="D5" i="69"/>
  <c r="B5" i="69"/>
  <c r="N5" i="68"/>
  <c r="J5" i="68"/>
  <c r="I5" i="68"/>
  <c r="H5" i="68"/>
  <c r="G5" i="68"/>
  <c r="F5" i="68"/>
  <c r="E5" i="68"/>
  <c r="D5" i="68"/>
  <c r="B5" i="68"/>
  <c r="N17" i="67"/>
  <c r="J17" i="67"/>
  <c r="I17" i="67"/>
  <c r="H17" i="67"/>
  <c r="G17" i="67"/>
  <c r="F17" i="67"/>
  <c r="E17" i="67"/>
  <c r="D17" i="67"/>
  <c r="B17" i="67"/>
  <c r="N16" i="67"/>
  <c r="J16" i="67"/>
  <c r="I16" i="67"/>
  <c r="H16" i="67"/>
  <c r="G16" i="67"/>
  <c r="F16" i="67"/>
  <c r="E16" i="67"/>
  <c r="D16" i="67"/>
  <c r="B16" i="67"/>
  <c r="N15" i="67"/>
  <c r="J15" i="67"/>
  <c r="I15" i="67"/>
  <c r="H15" i="67"/>
  <c r="G15" i="67"/>
  <c r="F15" i="67"/>
  <c r="E15" i="67"/>
  <c r="D15" i="67"/>
  <c r="B15" i="67"/>
  <c r="N14" i="67"/>
  <c r="J14" i="67"/>
  <c r="I14" i="67"/>
  <c r="H14" i="67"/>
  <c r="G14" i="67"/>
  <c r="F14" i="67"/>
  <c r="E14" i="67"/>
  <c r="D14" i="67"/>
  <c r="B14" i="67"/>
  <c r="N13" i="67"/>
  <c r="J13" i="67"/>
  <c r="I13" i="67"/>
  <c r="H13" i="67"/>
  <c r="G13" i="67"/>
  <c r="F13" i="67"/>
  <c r="E13" i="67"/>
  <c r="D13" i="67"/>
  <c r="B13" i="67"/>
  <c r="N12" i="67"/>
  <c r="J12" i="67"/>
  <c r="I12" i="67"/>
  <c r="H12" i="67"/>
  <c r="G12" i="67"/>
  <c r="F12" i="67"/>
  <c r="E12" i="67"/>
  <c r="D12" i="67"/>
  <c r="B12" i="67"/>
  <c r="N11" i="67"/>
  <c r="J11" i="67"/>
  <c r="I11" i="67"/>
  <c r="H11" i="67"/>
  <c r="G11" i="67"/>
  <c r="F11" i="67"/>
  <c r="E11" i="67"/>
  <c r="D11" i="67"/>
  <c r="B11" i="67"/>
  <c r="N10" i="67"/>
  <c r="J10" i="67"/>
  <c r="I10" i="67"/>
  <c r="H10" i="67"/>
  <c r="G10" i="67"/>
  <c r="F10" i="67"/>
  <c r="E10" i="67"/>
  <c r="D10" i="67"/>
  <c r="B10" i="67"/>
  <c r="N9" i="67"/>
  <c r="J9" i="67"/>
  <c r="I9" i="67"/>
  <c r="H9" i="67"/>
  <c r="G9" i="67"/>
  <c r="F9" i="67"/>
  <c r="E9" i="67"/>
  <c r="D9" i="67"/>
  <c r="B9" i="67"/>
  <c r="N8" i="67"/>
  <c r="J8" i="67"/>
  <c r="I8" i="67"/>
  <c r="H8" i="67"/>
  <c r="G8" i="67"/>
  <c r="F8" i="67"/>
  <c r="E8" i="67"/>
  <c r="D8" i="67"/>
  <c r="B8" i="67"/>
  <c r="N6" i="67"/>
  <c r="J6" i="67"/>
  <c r="I6" i="67"/>
  <c r="H6" i="67"/>
  <c r="G6" i="67"/>
  <c r="F6" i="67"/>
  <c r="E6" i="67"/>
  <c r="D6" i="67"/>
  <c r="B6" i="67"/>
  <c r="N5" i="67"/>
  <c r="J5" i="67"/>
  <c r="I5" i="67"/>
  <c r="H5" i="67"/>
  <c r="G5" i="67"/>
  <c r="F5" i="67"/>
  <c r="D5" i="67"/>
  <c r="B5" i="67"/>
  <c r="N5" i="66"/>
  <c r="J5" i="66"/>
  <c r="I5" i="66"/>
  <c r="H5" i="66"/>
  <c r="G5" i="66"/>
  <c r="F5" i="66"/>
  <c r="E5" i="66"/>
  <c r="D5" i="66"/>
  <c r="B5" i="66"/>
  <c r="N17" i="65"/>
  <c r="J17" i="65"/>
  <c r="I17" i="65"/>
  <c r="H17" i="65"/>
  <c r="G17" i="65"/>
  <c r="F17" i="65"/>
  <c r="E17" i="65"/>
  <c r="D17" i="65"/>
  <c r="B17" i="65"/>
  <c r="N16" i="65"/>
  <c r="J16" i="65"/>
  <c r="I16" i="65"/>
  <c r="H16" i="65"/>
  <c r="G16" i="65"/>
  <c r="F16" i="65"/>
  <c r="E16" i="65"/>
  <c r="D16" i="65"/>
  <c r="B16" i="65"/>
  <c r="N15" i="65"/>
  <c r="J15" i="65"/>
  <c r="I15" i="65"/>
  <c r="H15" i="65"/>
  <c r="G15" i="65"/>
  <c r="F15" i="65"/>
  <c r="E15" i="65"/>
  <c r="D15" i="65"/>
  <c r="B15" i="65"/>
  <c r="N14" i="65"/>
  <c r="J14" i="65"/>
  <c r="I14" i="65"/>
  <c r="H14" i="65"/>
  <c r="G14" i="65"/>
  <c r="F14" i="65"/>
  <c r="E14" i="65"/>
  <c r="D14" i="65"/>
  <c r="B14" i="65"/>
  <c r="N13" i="65"/>
  <c r="J13" i="65"/>
  <c r="I13" i="65"/>
  <c r="H13" i="65"/>
  <c r="G13" i="65"/>
  <c r="F13" i="65"/>
  <c r="E13" i="65"/>
  <c r="D13" i="65"/>
  <c r="B13" i="65"/>
  <c r="N12" i="65"/>
  <c r="J12" i="65"/>
  <c r="I12" i="65"/>
  <c r="H12" i="65"/>
  <c r="G12" i="65"/>
  <c r="F12" i="65"/>
  <c r="E12" i="65"/>
  <c r="D12" i="65"/>
  <c r="B12" i="65"/>
  <c r="N11" i="65"/>
  <c r="J11" i="65"/>
  <c r="I11" i="65"/>
  <c r="H11" i="65"/>
  <c r="G11" i="65"/>
  <c r="F11" i="65"/>
  <c r="E11" i="65"/>
  <c r="D11" i="65"/>
  <c r="B11" i="65"/>
  <c r="N10" i="65"/>
  <c r="J10" i="65"/>
  <c r="I10" i="65"/>
  <c r="H10" i="65"/>
  <c r="G10" i="65"/>
  <c r="F10" i="65"/>
  <c r="E10" i="65"/>
  <c r="D10" i="65"/>
  <c r="B10" i="65"/>
  <c r="N9" i="65"/>
  <c r="J9" i="65"/>
  <c r="I9" i="65"/>
  <c r="H9" i="65"/>
  <c r="G9" i="65"/>
  <c r="F9" i="65"/>
  <c r="E9" i="65"/>
  <c r="D9" i="65"/>
  <c r="B9" i="65"/>
  <c r="N8" i="65"/>
  <c r="J8" i="65"/>
  <c r="I8" i="65"/>
  <c r="H8" i="65"/>
  <c r="G8" i="65"/>
  <c r="F8" i="65"/>
  <c r="E8" i="65"/>
  <c r="D8" i="65"/>
  <c r="B8" i="65"/>
  <c r="N6" i="65"/>
  <c r="J6" i="65"/>
  <c r="I6" i="65"/>
  <c r="H6" i="65"/>
  <c r="G6" i="65"/>
  <c r="F6" i="65"/>
  <c r="E6" i="65"/>
  <c r="D6" i="65"/>
  <c r="B6" i="65"/>
  <c r="N5" i="65"/>
  <c r="J5" i="65"/>
  <c r="I5" i="65"/>
  <c r="H5" i="65"/>
  <c r="G5" i="65"/>
  <c r="F5" i="65"/>
  <c r="E5" i="65"/>
  <c r="D5" i="65"/>
  <c r="B5" i="65"/>
  <c r="F6" i="64"/>
  <c r="G6" i="64"/>
  <c r="H6" i="64"/>
  <c r="I6" i="64"/>
  <c r="J6" i="64"/>
  <c r="N6" i="64"/>
  <c r="F7" i="64"/>
  <c r="G7" i="64"/>
  <c r="H7" i="64"/>
  <c r="I7" i="64"/>
  <c r="J7" i="64"/>
  <c r="N7" i="64"/>
  <c r="E6" i="64"/>
  <c r="E7" i="64"/>
  <c r="D6" i="64"/>
  <c r="D7" i="64"/>
  <c r="B6" i="64"/>
  <c r="B7" i="64"/>
  <c r="N16" i="64"/>
  <c r="J16" i="64"/>
  <c r="I16" i="64"/>
  <c r="H16" i="64"/>
  <c r="G16" i="64"/>
  <c r="F16" i="64"/>
  <c r="E16" i="64"/>
  <c r="D16" i="64"/>
  <c r="B16" i="64"/>
  <c r="N15" i="64"/>
  <c r="J15" i="64"/>
  <c r="I15" i="64"/>
  <c r="H15" i="64"/>
  <c r="G15" i="64"/>
  <c r="F15" i="64"/>
  <c r="E15" i="64"/>
  <c r="D15" i="64"/>
  <c r="B15" i="64"/>
  <c r="N14" i="64"/>
  <c r="J14" i="64"/>
  <c r="I14" i="64"/>
  <c r="H14" i="64"/>
  <c r="G14" i="64"/>
  <c r="F14" i="64"/>
  <c r="E14" i="64"/>
  <c r="D14" i="64"/>
  <c r="B14" i="64"/>
  <c r="N13" i="64"/>
  <c r="J13" i="64"/>
  <c r="I13" i="64"/>
  <c r="H13" i="64"/>
  <c r="G13" i="64"/>
  <c r="F13" i="64"/>
  <c r="E13" i="64"/>
  <c r="D13" i="64"/>
  <c r="B13" i="64"/>
  <c r="N12" i="64"/>
  <c r="J12" i="64"/>
  <c r="I12" i="64"/>
  <c r="H12" i="64"/>
  <c r="G12" i="64"/>
  <c r="F12" i="64"/>
  <c r="E12" i="64"/>
  <c r="D12" i="64"/>
  <c r="B12" i="64"/>
  <c r="N11" i="64"/>
  <c r="J11" i="64"/>
  <c r="I11" i="64"/>
  <c r="H11" i="64"/>
  <c r="G11" i="64"/>
  <c r="F11" i="64"/>
  <c r="E11" i="64"/>
  <c r="D11" i="64"/>
  <c r="B11" i="64"/>
  <c r="N10" i="64"/>
  <c r="J10" i="64"/>
  <c r="I10" i="64"/>
  <c r="H10" i="64"/>
  <c r="G10" i="64"/>
  <c r="F10" i="64"/>
  <c r="E10" i="64"/>
  <c r="D10" i="64"/>
  <c r="B10" i="64"/>
  <c r="N9" i="64"/>
  <c r="J9" i="64"/>
  <c r="I9" i="64"/>
  <c r="H9" i="64"/>
  <c r="G9" i="64"/>
  <c r="F9" i="64"/>
  <c r="E9" i="64"/>
  <c r="D9" i="64"/>
  <c r="B9" i="64"/>
  <c r="N8" i="64"/>
  <c r="J8" i="64"/>
  <c r="I8" i="64"/>
  <c r="H8" i="64"/>
  <c r="G8" i="64"/>
  <c r="F8" i="64"/>
  <c r="E8" i="64"/>
  <c r="D8" i="64"/>
  <c r="B8" i="64"/>
  <c r="N5" i="64"/>
  <c r="J5" i="64"/>
  <c r="I5" i="64"/>
  <c r="H5" i="64"/>
  <c r="G5" i="64"/>
  <c r="F5" i="64"/>
  <c r="E5" i="64"/>
  <c r="D5" i="64"/>
  <c r="B5" i="64"/>
  <c r="N16" i="63"/>
  <c r="J16" i="63"/>
  <c r="I16" i="63"/>
  <c r="H16" i="63"/>
  <c r="G16" i="63"/>
  <c r="F16" i="63"/>
  <c r="E16" i="63"/>
  <c r="D16" i="63"/>
  <c r="B16" i="63"/>
  <c r="N15" i="63"/>
  <c r="J15" i="63"/>
  <c r="I15" i="63"/>
  <c r="H15" i="63"/>
  <c r="G15" i="63"/>
  <c r="F15" i="63"/>
  <c r="E15" i="63"/>
  <c r="D15" i="63"/>
  <c r="B15" i="63"/>
  <c r="N14" i="63"/>
  <c r="J14" i="63"/>
  <c r="I14" i="63"/>
  <c r="H14" i="63"/>
  <c r="G14" i="63"/>
  <c r="F14" i="63"/>
  <c r="E14" i="63"/>
  <c r="D14" i="63"/>
  <c r="B14" i="63"/>
  <c r="N13" i="63"/>
  <c r="J13" i="63"/>
  <c r="I13" i="63"/>
  <c r="H13" i="63"/>
  <c r="G13" i="63"/>
  <c r="F13" i="63"/>
  <c r="E13" i="63"/>
  <c r="D13" i="63"/>
  <c r="B13" i="63"/>
  <c r="N12" i="63"/>
  <c r="J12" i="63"/>
  <c r="I12" i="63"/>
  <c r="H12" i="63"/>
  <c r="G12" i="63"/>
  <c r="F12" i="63"/>
  <c r="E12" i="63"/>
  <c r="D12" i="63"/>
  <c r="B12" i="63"/>
  <c r="N11" i="63"/>
  <c r="J11" i="63"/>
  <c r="I11" i="63"/>
  <c r="H11" i="63"/>
  <c r="G11" i="63"/>
  <c r="F11" i="63"/>
  <c r="E11" i="63"/>
  <c r="D11" i="63"/>
  <c r="B11" i="63"/>
  <c r="N10" i="63"/>
  <c r="J10" i="63"/>
  <c r="I10" i="63"/>
  <c r="H10" i="63"/>
  <c r="G10" i="63"/>
  <c r="F10" i="63"/>
  <c r="E10" i="63"/>
  <c r="D10" i="63"/>
  <c r="B10" i="63"/>
  <c r="N8" i="63"/>
  <c r="J8" i="63"/>
  <c r="I8" i="63"/>
  <c r="H8" i="63"/>
  <c r="G8" i="63"/>
  <c r="F8" i="63"/>
  <c r="E8" i="63"/>
  <c r="D8" i="63"/>
  <c r="B8" i="63"/>
  <c r="N7" i="63"/>
  <c r="J7" i="63"/>
  <c r="I7" i="63"/>
  <c r="H7" i="63"/>
  <c r="G7" i="63"/>
  <c r="F7" i="63"/>
  <c r="E7" i="63"/>
  <c r="D7" i="63"/>
  <c r="B7" i="63"/>
  <c r="N5" i="63"/>
  <c r="J5" i="63"/>
  <c r="I5" i="63"/>
  <c r="H5" i="63"/>
  <c r="G5" i="63"/>
  <c r="F5" i="63"/>
  <c r="E5" i="63"/>
  <c r="D5" i="63"/>
  <c r="B5" i="63"/>
  <c r="N17" i="62"/>
  <c r="J17" i="62"/>
  <c r="I17" i="62"/>
  <c r="H17" i="62"/>
  <c r="G17" i="62"/>
  <c r="F17" i="62"/>
  <c r="E17" i="62"/>
  <c r="D17" i="62"/>
  <c r="B17" i="62"/>
  <c r="N16" i="62"/>
  <c r="J16" i="62"/>
  <c r="I16" i="62"/>
  <c r="H16" i="62"/>
  <c r="G16" i="62"/>
  <c r="F16" i="62"/>
  <c r="E16" i="62"/>
  <c r="D16" i="62"/>
  <c r="B16" i="62"/>
  <c r="N15" i="62"/>
  <c r="J15" i="62"/>
  <c r="I15" i="62"/>
  <c r="H15" i="62"/>
  <c r="G15" i="62"/>
  <c r="F15" i="62"/>
  <c r="E15" i="62"/>
  <c r="D15" i="62"/>
  <c r="B15" i="62"/>
  <c r="N14" i="62"/>
  <c r="J14" i="62"/>
  <c r="I14" i="62"/>
  <c r="H14" i="62"/>
  <c r="G14" i="62"/>
  <c r="F14" i="62"/>
  <c r="E14" i="62"/>
  <c r="D14" i="62"/>
  <c r="B14" i="62"/>
  <c r="N13" i="62"/>
  <c r="J13" i="62"/>
  <c r="I13" i="62"/>
  <c r="H13" i="62"/>
  <c r="G13" i="62"/>
  <c r="F13" i="62"/>
  <c r="E13" i="62"/>
  <c r="D13" i="62"/>
  <c r="B13" i="62"/>
  <c r="N12" i="62"/>
  <c r="J12" i="62"/>
  <c r="I12" i="62"/>
  <c r="H12" i="62"/>
  <c r="G12" i="62"/>
  <c r="F12" i="62"/>
  <c r="E12" i="62"/>
  <c r="D12" i="62"/>
  <c r="B12" i="62"/>
  <c r="N11" i="62"/>
  <c r="J11" i="62"/>
  <c r="I11" i="62"/>
  <c r="H11" i="62"/>
  <c r="G11" i="62"/>
  <c r="F11" i="62"/>
  <c r="E11" i="62"/>
  <c r="D11" i="62"/>
  <c r="B11" i="62"/>
  <c r="N10" i="62"/>
  <c r="J10" i="62"/>
  <c r="I10" i="62"/>
  <c r="H10" i="62"/>
  <c r="G10" i="62"/>
  <c r="F10" i="62"/>
  <c r="E10" i="62"/>
  <c r="D10" i="62"/>
  <c r="B10" i="62"/>
  <c r="N9" i="62"/>
  <c r="J9" i="62"/>
  <c r="I9" i="62"/>
  <c r="H9" i="62"/>
  <c r="G9" i="62"/>
  <c r="F9" i="62"/>
  <c r="E9" i="62"/>
  <c r="D9" i="62"/>
  <c r="B9" i="62"/>
  <c r="N8" i="62"/>
  <c r="J8" i="62"/>
  <c r="I8" i="62"/>
  <c r="H8" i="62"/>
  <c r="G8" i="62"/>
  <c r="F8" i="62"/>
  <c r="E8" i="62"/>
  <c r="D8" i="62"/>
  <c r="B8" i="62"/>
  <c r="N5" i="62"/>
  <c r="J5" i="62"/>
  <c r="I5" i="62"/>
  <c r="H5" i="62"/>
  <c r="G5" i="62"/>
  <c r="F5" i="62"/>
  <c r="E5" i="62"/>
  <c r="D5" i="62"/>
  <c r="B5" i="62"/>
  <c r="N17" i="61"/>
  <c r="J17" i="61"/>
  <c r="I17" i="61"/>
  <c r="H17" i="61"/>
  <c r="G17" i="61"/>
  <c r="F17" i="61"/>
  <c r="E17" i="61"/>
  <c r="D17" i="61"/>
  <c r="B17" i="61"/>
  <c r="N16" i="61"/>
  <c r="J16" i="61"/>
  <c r="I16" i="61"/>
  <c r="H16" i="61"/>
  <c r="G16" i="61"/>
  <c r="F16" i="61"/>
  <c r="E16" i="61"/>
  <c r="D16" i="61"/>
  <c r="B16" i="61"/>
  <c r="N15" i="61"/>
  <c r="J15" i="61"/>
  <c r="I15" i="61"/>
  <c r="H15" i="61"/>
  <c r="G15" i="61"/>
  <c r="F15" i="61"/>
  <c r="E15" i="61"/>
  <c r="D15" i="61"/>
  <c r="B15" i="61"/>
  <c r="N14" i="61"/>
  <c r="J14" i="61"/>
  <c r="I14" i="61"/>
  <c r="H14" i="61"/>
  <c r="G14" i="61"/>
  <c r="F14" i="61"/>
  <c r="E14" i="61"/>
  <c r="D14" i="61"/>
  <c r="B14" i="61"/>
  <c r="N13" i="61"/>
  <c r="J13" i="61"/>
  <c r="I13" i="61"/>
  <c r="H13" i="61"/>
  <c r="G13" i="61"/>
  <c r="F13" i="61"/>
  <c r="E13" i="61"/>
  <c r="D13" i="61"/>
  <c r="B13" i="61"/>
  <c r="N12" i="61"/>
  <c r="J12" i="61"/>
  <c r="I12" i="61"/>
  <c r="H12" i="61"/>
  <c r="G12" i="61"/>
  <c r="F12" i="61"/>
  <c r="E12" i="61"/>
  <c r="D12" i="61"/>
  <c r="B12" i="61"/>
  <c r="N5" i="61"/>
  <c r="J5" i="61"/>
  <c r="I5" i="61"/>
  <c r="H5" i="61"/>
  <c r="G5" i="61"/>
  <c r="F5" i="61"/>
  <c r="E5" i="61"/>
  <c r="D5" i="61"/>
  <c r="B5" i="61"/>
  <c r="N16" i="60"/>
  <c r="J16" i="60"/>
  <c r="I16" i="60"/>
  <c r="H16" i="60"/>
  <c r="G16" i="60"/>
  <c r="F16" i="60"/>
  <c r="E16" i="60"/>
  <c r="D16" i="60"/>
  <c r="B16" i="60"/>
  <c r="N15" i="60"/>
  <c r="J15" i="60"/>
  <c r="I15" i="60"/>
  <c r="H15" i="60"/>
  <c r="G15" i="60"/>
  <c r="F15" i="60"/>
  <c r="E15" i="60"/>
  <c r="D15" i="60"/>
  <c r="B15" i="60"/>
  <c r="N14" i="60"/>
  <c r="J14" i="60"/>
  <c r="I14" i="60"/>
  <c r="H14" i="60"/>
  <c r="G14" i="60"/>
  <c r="F14" i="60"/>
  <c r="E14" i="60"/>
  <c r="D14" i="60"/>
  <c r="B14" i="60"/>
  <c r="N13" i="60"/>
  <c r="J13" i="60"/>
  <c r="I13" i="60"/>
  <c r="H13" i="60"/>
  <c r="G13" i="60"/>
  <c r="F13" i="60"/>
  <c r="E13" i="60"/>
  <c r="D13" i="60"/>
  <c r="B13" i="60"/>
  <c r="N12" i="60"/>
  <c r="J12" i="60"/>
  <c r="I12" i="60"/>
  <c r="H12" i="60"/>
  <c r="G12" i="60"/>
  <c r="F12" i="60"/>
  <c r="E12" i="60"/>
  <c r="D12" i="60"/>
  <c r="B12" i="60"/>
  <c r="N11" i="60"/>
  <c r="J11" i="60"/>
  <c r="I11" i="60"/>
  <c r="H11" i="60"/>
  <c r="G11" i="60"/>
  <c r="F11" i="60"/>
  <c r="E11" i="60"/>
  <c r="D11" i="60"/>
  <c r="B11" i="60"/>
  <c r="N10" i="60"/>
  <c r="J10" i="60"/>
  <c r="I10" i="60"/>
  <c r="H10" i="60"/>
  <c r="G10" i="60"/>
  <c r="F10" i="60"/>
  <c r="E10" i="60"/>
  <c r="D10" i="60"/>
  <c r="B10" i="60"/>
  <c r="N9" i="60"/>
  <c r="J9" i="60"/>
  <c r="I9" i="60"/>
  <c r="H9" i="60"/>
  <c r="G9" i="60"/>
  <c r="F9" i="60"/>
  <c r="E9" i="60"/>
  <c r="D9" i="60"/>
  <c r="B9" i="60"/>
  <c r="N8" i="60"/>
  <c r="J8" i="60"/>
  <c r="I8" i="60"/>
  <c r="H8" i="60"/>
  <c r="G8" i="60"/>
  <c r="F8" i="60"/>
  <c r="E8" i="60"/>
  <c r="D8" i="60"/>
  <c r="B8" i="60"/>
  <c r="N7" i="60"/>
  <c r="J7" i="60"/>
  <c r="I7" i="60"/>
  <c r="H7" i="60"/>
  <c r="G7" i="60"/>
  <c r="F7" i="60"/>
  <c r="E7" i="60"/>
  <c r="D7" i="60"/>
  <c r="B7" i="60"/>
  <c r="N6" i="60"/>
  <c r="J6" i="60"/>
  <c r="I6" i="60"/>
  <c r="H6" i="60"/>
  <c r="G6" i="60"/>
  <c r="F6" i="60"/>
  <c r="E6" i="60"/>
  <c r="D6" i="60"/>
  <c r="B6" i="60"/>
  <c r="J5" i="60"/>
  <c r="I5" i="60"/>
  <c r="H5" i="60"/>
  <c r="G5" i="60"/>
  <c r="F5" i="60"/>
  <c r="E5" i="60"/>
  <c r="D5" i="60"/>
  <c r="B5" i="60"/>
  <c r="N18" i="59"/>
  <c r="J18" i="59"/>
  <c r="I18" i="59"/>
  <c r="H18" i="59"/>
  <c r="G18" i="59"/>
  <c r="F18" i="59"/>
  <c r="E18" i="59"/>
  <c r="D18" i="59"/>
  <c r="B18" i="59"/>
  <c r="N17" i="59"/>
  <c r="J17" i="59"/>
  <c r="I17" i="59"/>
  <c r="H17" i="59"/>
  <c r="G17" i="59"/>
  <c r="F17" i="59"/>
  <c r="E17" i="59"/>
  <c r="D17" i="59"/>
  <c r="B17" i="59"/>
  <c r="N16" i="59"/>
  <c r="J16" i="59"/>
  <c r="I16" i="59"/>
  <c r="H16" i="59"/>
  <c r="G16" i="59"/>
  <c r="F16" i="59"/>
  <c r="E16" i="59"/>
  <c r="D16" i="59"/>
  <c r="B16" i="59"/>
  <c r="N15" i="59"/>
  <c r="J15" i="59"/>
  <c r="I15" i="59"/>
  <c r="H15" i="59"/>
  <c r="G15" i="59"/>
  <c r="F15" i="59"/>
  <c r="E15" i="59"/>
  <c r="D15" i="59"/>
  <c r="B15" i="59"/>
  <c r="N14" i="59"/>
  <c r="J14" i="59"/>
  <c r="I14" i="59"/>
  <c r="H14" i="59"/>
  <c r="G14" i="59"/>
  <c r="F14" i="59"/>
  <c r="E14" i="59"/>
  <c r="D14" i="59"/>
  <c r="B14" i="59"/>
  <c r="N13" i="59"/>
  <c r="J13" i="59"/>
  <c r="I13" i="59"/>
  <c r="H13" i="59"/>
  <c r="G13" i="59"/>
  <c r="F13" i="59"/>
  <c r="E13" i="59"/>
  <c r="D13" i="59"/>
  <c r="B13" i="59"/>
  <c r="N12" i="59"/>
  <c r="J12" i="59"/>
  <c r="I12" i="59"/>
  <c r="H12" i="59"/>
  <c r="G12" i="59"/>
  <c r="F12" i="59"/>
  <c r="E12" i="59"/>
  <c r="D12" i="59"/>
  <c r="B12" i="59"/>
  <c r="N11" i="59"/>
  <c r="J11" i="59"/>
  <c r="I11" i="59"/>
  <c r="H11" i="59"/>
  <c r="G11" i="59"/>
  <c r="F11" i="59"/>
  <c r="E11" i="59"/>
  <c r="D11" i="59"/>
  <c r="B11" i="59"/>
  <c r="N10" i="59"/>
  <c r="J10" i="59"/>
  <c r="I10" i="59"/>
  <c r="H10" i="59"/>
  <c r="G10" i="59"/>
  <c r="F10" i="59"/>
  <c r="E10" i="59"/>
  <c r="D10" i="59"/>
  <c r="B10" i="59"/>
  <c r="N9" i="59"/>
  <c r="J9" i="59"/>
  <c r="I9" i="59"/>
  <c r="H9" i="59"/>
  <c r="G9" i="59"/>
  <c r="F9" i="59"/>
  <c r="E9" i="59"/>
  <c r="D9" i="59"/>
  <c r="B9" i="59"/>
  <c r="N8" i="59"/>
  <c r="J8" i="59"/>
  <c r="I8" i="59"/>
  <c r="H8" i="59"/>
  <c r="G8" i="59"/>
  <c r="F8" i="59"/>
  <c r="E8" i="59"/>
  <c r="D8" i="59"/>
  <c r="B8" i="59"/>
  <c r="N7" i="59"/>
  <c r="J7" i="59"/>
  <c r="I7" i="59"/>
  <c r="H7" i="59"/>
  <c r="G7" i="59"/>
  <c r="F7" i="59"/>
  <c r="E7" i="59"/>
  <c r="D7" i="59"/>
  <c r="B7" i="59"/>
  <c r="N6" i="59"/>
  <c r="J6" i="59"/>
  <c r="I6" i="59"/>
  <c r="H6" i="59"/>
  <c r="G6" i="59"/>
  <c r="F6" i="59"/>
  <c r="E6" i="59"/>
  <c r="D6" i="59"/>
  <c r="B6" i="59"/>
  <c r="N5" i="59"/>
  <c r="J5" i="59"/>
  <c r="I5" i="59"/>
  <c r="H5" i="59"/>
  <c r="G5" i="59"/>
  <c r="F5" i="59"/>
  <c r="E5" i="59"/>
  <c r="D5" i="59"/>
  <c r="B5" i="59"/>
  <c r="N18" i="57"/>
  <c r="J18" i="57"/>
  <c r="I18" i="57"/>
  <c r="H18" i="57"/>
  <c r="G18" i="57"/>
  <c r="F18" i="57"/>
  <c r="E18" i="57"/>
  <c r="D18" i="57"/>
  <c r="B18" i="57"/>
  <c r="N17" i="57"/>
  <c r="J17" i="57"/>
  <c r="I17" i="57"/>
  <c r="H17" i="57"/>
  <c r="G17" i="57"/>
  <c r="F17" i="57"/>
  <c r="E17" i="57"/>
  <c r="D17" i="57"/>
  <c r="B17" i="57"/>
  <c r="N16" i="57"/>
  <c r="J16" i="57"/>
  <c r="I16" i="57"/>
  <c r="H16" i="57"/>
  <c r="G16" i="57"/>
  <c r="F16" i="57"/>
  <c r="E16" i="57"/>
  <c r="D16" i="57"/>
  <c r="B16" i="57"/>
  <c r="N15" i="57"/>
  <c r="J15" i="57"/>
  <c r="I15" i="57"/>
  <c r="H15" i="57"/>
  <c r="G15" i="57"/>
  <c r="F15" i="57"/>
  <c r="E15" i="57"/>
  <c r="D15" i="57"/>
  <c r="B15" i="57"/>
  <c r="N14" i="57"/>
  <c r="J14" i="57"/>
  <c r="I14" i="57"/>
  <c r="H14" i="57"/>
  <c r="G14" i="57"/>
  <c r="F14" i="57"/>
  <c r="E14" i="57"/>
  <c r="D14" i="57"/>
  <c r="B14" i="57"/>
  <c r="N13" i="57"/>
  <c r="J13" i="57"/>
  <c r="I13" i="57"/>
  <c r="H13" i="57"/>
  <c r="G13" i="57"/>
  <c r="F13" i="57"/>
  <c r="E13" i="57"/>
  <c r="D13" i="57"/>
  <c r="B13" i="57"/>
  <c r="N12" i="57"/>
  <c r="J12" i="57"/>
  <c r="I12" i="57"/>
  <c r="H12" i="57"/>
  <c r="G12" i="57"/>
  <c r="F12" i="57"/>
  <c r="E12" i="57"/>
  <c r="D12" i="57"/>
  <c r="B12" i="57"/>
  <c r="N11" i="57"/>
  <c r="J11" i="57"/>
  <c r="I11" i="57"/>
  <c r="H11" i="57"/>
  <c r="G11" i="57"/>
  <c r="F11" i="57"/>
  <c r="E11" i="57"/>
  <c r="D11" i="57"/>
  <c r="B11" i="57"/>
  <c r="N10" i="57"/>
  <c r="J10" i="57"/>
  <c r="I10" i="57"/>
  <c r="H10" i="57"/>
  <c r="G10" i="57"/>
  <c r="F10" i="57"/>
  <c r="E10" i="57"/>
  <c r="D10" i="57"/>
  <c r="B10" i="57"/>
  <c r="N9" i="57"/>
  <c r="J9" i="57"/>
  <c r="I9" i="57"/>
  <c r="H9" i="57"/>
  <c r="G9" i="57"/>
  <c r="F9" i="57"/>
  <c r="E9" i="57"/>
  <c r="D9" i="57"/>
  <c r="B9" i="57"/>
  <c r="N8" i="57"/>
  <c r="J8" i="57"/>
  <c r="I8" i="57"/>
  <c r="H8" i="57"/>
  <c r="G8" i="57"/>
  <c r="F8" i="57"/>
  <c r="E8" i="57"/>
  <c r="D8" i="57"/>
  <c r="N6" i="57"/>
  <c r="J6" i="57"/>
  <c r="I6" i="57"/>
  <c r="H6" i="57"/>
  <c r="G6" i="57"/>
  <c r="F6" i="57"/>
  <c r="E6" i="57"/>
  <c r="D6" i="57"/>
  <c r="N5" i="57"/>
  <c r="J5" i="57"/>
  <c r="I5" i="57"/>
  <c r="H5" i="57"/>
  <c r="G5" i="57"/>
  <c r="F5" i="57"/>
  <c r="E5" i="57"/>
  <c r="D5" i="57"/>
  <c r="B5" i="57"/>
  <c r="N18" i="56"/>
  <c r="J18" i="56"/>
  <c r="I18" i="56"/>
  <c r="H18" i="56"/>
  <c r="G18" i="56"/>
  <c r="F18" i="56"/>
  <c r="E18" i="56"/>
  <c r="D18" i="56"/>
  <c r="B18" i="56"/>
  <c r="N17" i="56"/>
  <c r="J17" i="56"/>
  <c r="I17" i="56"/>
  <c r="H17" i="56"/>
  <c r="G17" i="56"/>
  <c r="F17" i="56"/>
  <c r="E17" i="56"/>
  <c r="D17" i="56"/>
  <c r="B17" i="56"/>
  <c r="N16" i="56"/>
  <c r="J16" i="56"/>
  <c r="I16" i="56"/>
  <c r="H16" i="56"/>
  <c r="G16" i="56"/>
  <c r="F16" i="56"/>
  <c r="E16" i="56"/>
  <c r="D16" i="56"/>
  <c r="B16" i="56"/>
  <c r="N15" i="56"/>
  <c r="J15" i="56"/>
  <c r="I15" i="56"/>
  <c r="H15" i="56"/>
  <c r="G15" i="56"/>
  <c r="F15" i="56"/>
  <c r="E15" i="56"/>
  <c r="D15" i="56"/>
  <c r="B15" i="56"/>
  <c r="N14" i="56"/>
  <c r="J14" i="56"/>
  <c r="I14" i="56"/>
  <c r="H14" i="56"/>
  <c r="G14" i="56"/>
  <c r="F14" i="56"/>
  <c r="E14" i="56"/>
  <c r="D14" i="56"/>
  <c r="B14" i="56"/>
  <c r="N13" i="56"/>
  <c r="J13" i="56"/>
  <c r="I13" i="56"/>
  <c r="H13" i="56"/>
  <c r="G13" i="56"/>
  <c r="F13" i="56"/>
  <c r="E13" i="56"/>
  <c r="D13" i="56"/>
  <c r="B13" i="56"/>
  <c r="N12" i="56"/>
  <c r="J12" i="56"/>
  <c r="I12" i="56"/>
  <c r="H12" i="56"/>
  <c r="G12" i="56"/>
  <c r="F12" i="56"/>
  <c r="E12" i="56"/>
  <c r="D12" i="56"/>
  <c r="B12" i="56"/>
  <c r="N11" i="56"/>
  <c r="J11" i="56"/>
  <c r="I11" i="56"/>
  <c r="H11" i="56"/>
  <c r="G11" i="56"/>
  <c r="F11" i="56"/>
  <c r="E11" i="56"/>
  <c r="D11" i="56"/>
  <c r="B11" i="56"/>
  <c r="N10" i="56"/>
  <c r="J10" i="56"/>
  <c r="I10" i="56"/>
  <c r="H10" i="56"/>
  <c r="G10" i="56"/>
  <c r="F10" i="56"/>
  <c r="E10" i="56"/>
  <c r="D10" i="56"/>
  <c r="B10" i="56"/>
  <c r="N9" i="56"/>
  <c r="J9" i="56"/>
  <c r="I9" i="56"/>
  <c r="H9" i="56"/>
  <c r="G9" i="56"/>
  <c r="F9" i="56"/>
  <c r="E9" i="56"/>
  <c r="D9" i="56"/>
  <c r="B9" i="56"/>
  <c r="N8" i="56"/>
  <c r="J8" i="56"/>
  <c r="I8" i="56"/>
  <c r="H8" i="56"/>
  <c r="G8" i="56"/>
  <c r="F8" i="56"/>
  <c r="E8" i="56"/>
  <c r="D8" i="56"/>
  <c r="B8" i="56"/>
  <c r="N7" i="56"/>
  <c r="J7" i="56"/>
  <c r="I7" i="56"/>
  <c r="H7" i="56"/>
  <c r="G7" i="56"/>
  <c r="F7" i="56"/>
  <c r="E7" i="56"/>
  <c r="D7" i="56"/>
  <c r="B7" i="56"/>
  <c r="N6" i="56"/>
  <c r="J6" i="56"/>
  <c r="I6" i="56"/>
  <c r="H6" i="56"/>
  <c r="G6" i="56"/>
  <c r="F6" i="56"/>
  <c r="E6" i="56"/>
  <c r="D6" i="56"/>
  <c r="B6" i="56"/>
  <c r="N5" i="56"/>
  <c r="J5" i="56"/>
  <c r="I5" i="56"/>
  <c r="H5" i="56"/>
  <c r="G5" i="56"/>
  <c r="F5" i="56"/>
  <c r="E5" i="56"/>
  <c r="D5" i="56"/>
  <c r="B5" i="56"/>
  <c r="N18" i="55"/>
  <c r="J18" i="55"/>
  <c r="I18" i="55"/>
  <c r="H18" i="55"/>
  <c r="G18" i="55"/>
  <c r="F18" i="55"/>
  <c r="E18" i="55"/>
  <c r="D18" i="55"/>
  <c r="B18" i="55"/>
  <c r="N17" i="55"/>
  <c r="J17" i="55"/>
  <c r="I17" i="55"/>
  <c r="H17" i="55"/>
  <c r="G17" i="55"/>
  <c r="F17" i="55"/>
  <c r="E17" i="55"/>
  <c r="D17" i="55"/>
  <c r="B17" i="55"/>
  <c r="N16" i="55"/>
  <c r="J16" i="55"/>
  <c r="I16" i="55"/>
  <c r="H16" i="55"/>
  <c r="G16" i="55"/>
  <c r="F16" i="55"/>
  <c r="E16" i="55"/>
  <c r="D16" i="55"/>
  <c r="B16" i="55"/>
  <c r="N15" i="55"/>
  <c r="J15" i="55"/>
  <c r="I15" i="55"/>
  <c r="H15" i="55"/>
  <c r="G15" i="55"/>
  <c r="F15" i="55"/>
  <c r="E15" i="55"/>
  <c r="D15" i="55"/>
  <c r="B15" i="55"/>
  <c r="N14" i="55"/>
  <c r="J14" i="55"/>
  <c r="I14" i="55"/>
  <c r="H14" i="55"/>
  <c r="G14" i="55"/>
  <c r="F14" i="55"/>
  <c r="E14" i="55"/>
  <c r="D14" i="55"/>
  <c r="B14" i="55"/>
  <c r="N13" i="55"/>
  <c r="J13" i="55"/>
  <c r="I13" i="55"/>
  <c r="H13" i="55"/>
  <c r="G13" i="55"/>
  <c r="F13" i="55"/>
  <c r="E13" i="55"/>
  <c r="D13" i="55"/>
  <c r="B13" i="55"/>
  <c r="N12" i="55"/>
  <c r="J12" i="55"/>
  <c r="I12" i="55"/>
  <c r="H12" i="55"/>
  <c r="G12" i="55"/>
  <c r="F12" i="55"/>
  <c r="E12" i="55"/>
  <c r="D12" i="55"/>
  <c r="B12" i="55"/>
  <c r="N11" i="55"/>
  <c r="J11" i="55"/>
  <c r="I11" i="55"/>
  <c r="H11" i="55"/>
  <c r="G11" i="55"/>
  <c r="F11" i="55"/>
  <c r="E11" i="55"/>
  <c r="D11" i="55"/>
  <c r="B11" i="55"/>
  <c r="N10" i="55"/>
  <c r="J10" i="55"/>
  <c r="I10" i="55"/>
  <c r="H10" i="55"/>
  <c r="G10" i="55"/>
  <c r="F10" i="55"/>
  <c r="E10" i="55"/>
  <c r="D10" i="55"/>
  <c r="B10" i="55"/>
  <c r="N9" i="55"/>
  <c r="J9" i="55"/>
  <c r="I9" i="55"/>
  <c r="H9" i="55"/>
  <c r="G9" i="55"/>
  <c r="F9" i="55"/>
  <c r="E9" i="55"/>
  <c r="D9" i="55"/>
  <c r="B9" i="55"/>
  <c r="N8" i="55"/>
  <c r="J8" i="55"/>
  <c r="I8" i="55"/>
  <c r="H8" i="55"/>
  <c r="G8" i="55"/>
  <c r="F8" i="55"/>
  <c r="E8" i="55"/>
  <c r="D8" i="55"/>
  <c r="B8" i="55"/>
  <c r="N7" i="55"/>
  <c r="J7" i="55"/>
  <c r="I7" i="55"/>
  <c r="H7" i="55"/>
  <c r="G7" i="55"/>
  <c r="F7" i="55"/>
  <c r="E7" i="55"/>
  <c r="D7" i="55"/>
  <c r="B7" i="55"/>
  <c r="N6" i="55"/>
  <c r="J6" i="55"/>
  <c r="I6" i="55"/>
  <c r="H6" i="55"/>
  <c r="G6" i="55"/>
  <c r="F6" i="55"/>
  <c r="E6" i="55"/>
  <c r="D6" i="55"/>
  <c r="B6" i="55"/>
  <c r="N5" i="55"/>
  <c r="J5" i="55"/>
  <c r="I5" i="55"/>
  <c r="H5" i="55"/>
  <c r="G5" i="55"/>
  <c r="F5" i="55"/>
  <c r="E5" i="55"/>
  <c r="D5" i="55"/>
  <c r="B5" i="55"/>
  <c r="N5" i="54"/>
  <c r="J5" i="54"/>
  <c r="I5" i="54"/>
  <c r="H5" i="54"/>
  <c r="G5" i="54"/>
  <c r="F5" i="54"/>
  <c r="E5" i="54"/>
  <c r="D5" i="54"/>
  <c r="B5" i="54"/>
  <c r="N18" i="54"/>
  <c r="J18" i="54"/>
  <c r="I18" i="54"/>
  <c r="H18" i="54"/>
  <c r="G18" i="54"/>
  <c r="F18" i="54"/>
  <c r="E18" i="54"/>
  <c r="D18" i="54"/>
  <c r="B18" i="54"/>
  <c r="N17" i="54"/>
  <c r="J17" i="54"/>
  <c r="I17" i="54"/>
  <c r="H17" i="54"/>
  <c r="G17" i="54"/>
  <c r="F17" i="54"/>
  <c r="E17" i="54"/>
  <c r="D17" i="54"/>
  <c r="B17" i="54"/>
  <c r="N16" i="54"/>
  <c r="J16" i="54"/>
  <c r="I16" i="54"/>
  <c r="H16" i="54"/>
  <c r="G16" i="54"/>
  <c r="F16" i="54"/>
  <c r="E16" i="54"/>
  <c r="D16" i="54"/>
  <c r="B16" i="54"/>
  <c r="N15" i="54"/>
  <c r="J15" i="54"/>
  <c r="I15" i="54"/>
  <c r="H15" i="54"/>
  <c r="G15" i="54"/>
  <c r="F15" i="54"/>
  <c r="E15" i="54"/>
  <c r="D15" i="54"/>
  <c r="B15" i="54"/>
  <c r="N14" i="54"/>
  <c r="J14" i="54"/>
  <c r="I14" i="54"/>
  <c r="H14" i="54"/>
  <c r="G14" i="54"/>
  <c r="F14" i="54"/>
  <c r="E14" i="54"/>
  <c r="D14" i="54"/>
  <c r="B14" i="54"/>
  <c r="N13" i="54"/>
  <c r="J13" i="54"/>
  <c r="I13" i="54"/>
  <c r="H13" i="54"/>
  <c r="G13" i="54"/>
  <c r="F13" i="54"/>
  <c r="E13" i="54"/>
  <c r="D13" i="54"/>
  <c r="B13" i="54"/>
  <c r="N12" i="54"/>
  <c r="J12" i="54"/>
  <c r="I12" i="54"/>
  <c r="H12" i="54"/>
  <c r="G12" i="54"/>
  <c r="F12" i="54"/>
  <c r="E12" i="54"/>
  <c r="D12" i="54"/>
  <c r="B12" i="54"/>
  <c r="N11" i="54"/>
  <c r="J11" i="54"/>
  <c r="I11" i="54"/>
  <c r="H11" i="54"/>
  <c r="G11" i="54"/>
  <c r="F11" i="54"/>
  <c r="E11" i="54"/>
  <c r="D11" i="54"/>
  <c r="B11" i="54"/>
  <c r="N10" i="54"/>
  <c r="J10" i="54"/>
  <c r="I10" i="54"/>
  <c r="H10" i="54"/>
  <c r="G10" i="54"/>
  <c r="F10" i="54"/>
  <c r="E10" i="54"/>
  <c r="D10" i="54"/>
  <c r="B10" i="54"/>
  <c r="N9" i="54"/>
  <c r="J9" i="54"/>
  <c r="I9" i="54"/>
  <c r="H9" i="54"/>
  <c r="G9" i="54"/>
  <c r="F9" i="54"/>
  <c r="E9" i="54"/>
  <c r="D9" i="54"/>
  <c r="B9" i="54"/>
  <c r="N8" i="54"/>
  <c r="J8" i="54"/>
  <c r="I8" i="54"/>
  <c r="H8" i="54"/>
  <c r="G8" i="54"/>
  <c r="F8" i="54"/>
  <c r="E8" i="54"/>
  <c r="D8" i="54"/>
  <c r="B8" i="54"/>
  <c r="N6" i="54"/>
  <c r="J6" i="54"/>
  <c r="I6" i="54"/>
  <c r="H6" i="54"/>
  <c r="G6" i="54"/>
  <c r="F6" i="54"/>
  <c r="E6" i="54"/>
  <c r="D6" i="54"/>
  <c r="B6" i="54"/>
  <c r="N5" i="52"/>
  <c r="J5" i="52"/>
  <c r="I5" i="52"/>
  <c r="H5" i="52"/>
  <c r="G5" i="52"/>
  <c r="F5" i="52"/>
  <c r="E5" i="52"/>
  <c r="D5" i="52"/>
  <c r="B5" i="52"/>
  <c r="B7" i="52"/>
  <c r="N18" i="52"/>
  <c r="J18" i="52"/>
  <c r="I18" i="52"/>
  <c r="H18" i="52"/>
  <c r="G18" i="52"/>
  <c r="F18" i="52"/>
  <c r="E18" i="52"/>
  <c r="D18" i="52"/>
  <c r="B18" i="52"/>
  <c r="N17" i="52"/>
  <c r="J17" i="52"/>
  <c r="I17" i="52"/>
  <c r="H17" i="52"/>
  <c r="G17" i="52"/>
  <c r="F17" i="52"/>
  <c r="E17" i="52"/>
  <c r="D17" i="52"/>
  <c r="B17" i="52"/>
  <c r="N16" i="52"/>
  <c r="J16" i="52"/>
  <c r="I16" i="52"/>
  <c r="H16" i="52"/>
  <c r="G16" i="52"/>
  <c r="F16" i="52"/>
  <c r="E16" i="52"/>
  <c r="D16" i="52"/>
  <c r="B16" i="52"/>
  <c r="N15" i="52"/>
  <c r="J15" i="52"/>
  <c r="I15" i="52"/>
  <c r="H15" i="52"/>
  <c r="G15" i="52"/>
  <c r="F15" i="52"/>
  <c r="E15" i="52"/>
  <c r="D15" i="52"/>
  <c r="B15" i="52"/>
  <c r="N14" i="52"/>
  <c r="J14" i="52"/>
  <c r="I14" i="52"/>
  <c r="H14" i="52"/>
  <c r="G14" i="52"/>
  <c r="F14" i="52"/>
  <c r="E14" i="52"/>
  <c r="D14" i="52"/>
  <c r="B14" i="52"/>
  <c r="N13" i="52"/>
  <c r="J13" i="52"/>
  <c r="I13" i="52"/>
  <c r="H13" i="52"/>
  <c r="G13" i="52"/>
  <c r="F13" i="52"/>
  <c r="E13" i="52"/>
  <c r="D13" i="52"/>
  <c r="B13" i="52"/>
  <c r="N12" i="52"/>
  <c r="J12" i="52"/>
  <c r="I12" i="52"/>
  <c r="H12" i="52"/>
  <c r="G12" i="52"/>
  <c r="F12" i="52"/>
  <c r="E12" i="52"/>
  <c r="D12" i="52"/>
  <c r="B12" i="52"/>
  <c r="N11" i="52"/>
  <c r="J11" i="52"/>
  <c r="I11" i="52"/>
  <c r="H11" i="52"/>
  <c r="G11" i="52"/>
  <c r="F11" i="52"/>
  <c r="E11" i="52"/>
  <c r="D11" i="52"/>
  <c r="B11" i="52"/>
  <c r="N10" i="52"/>
  <c r="J10" i="52"/>
  <c r="I10" i="52"/>
  <c r="H10" i="52"/>
  <c r="G10" i="52"/>
  <c r="F10" i="52"/>
  <c r="E10" i="52"/>
  <c r="D10" i="52"/>
  <c r="B10" i="52"/>
  <c r="N9" i="52"/>
  <c r="J9" i="52"/>
  <c r="I9" i="52"/>
  <c r="H9" i="52"/>
  <c r="G9" i="52"/>
  <c r="F9" i="52"/>
  <c r="E9" i="52"/>
  <c r="D9" i="52"/>
  <c r="B9" i="52"/>
  <c r="N8" i="52"/>
  <c r="J8" i="52"/>
  <c r="I8" i="52"/>
  <c r="H8" i="52"/>
  <c r="G8" i="52"/>
  <c r="F8" i="52"/>
  <c r="E8" i="52"/>
  <c r="D8" i="52"/>
  <c r="B8" i="52"/>
  <c r="N7" i="52"/>
  <c r="J7" i="52"/>
  <c r="I7" i="52"/>
  <c r="H7" i="52"/>
  <c r="G7" i="52"/>
  <c r="F7" i="52"/>
  <c r="E7" i="52"/>
  <c r="D7" i="52"/>
  <c r="N6" i="52"/>
  <c r="J6" i="52"/>
  <c r="I6" i="52"/>
  <c r="H6" i="52"/>
  <c r="G6" i="52"/>
  <c r="F6" i="52"/>
  <c r="E6" i="52"/>
  <c r="D6" i="52"/>
  <c r="B6" i="52"/>
  <c r="B22" i="37" l="1"/>
  <c r="B22" i="36"/>
  <c r="B22" i="10"/>
  <c r="M16" i="43"/>
  <c r="B15" i="43"/>
  <c r="D15" i="43"/>
  <c r="E15" i="43"/>
  <c r="F15" i="43"/>
  <c r="G15" i="43"/>
  <c r="H15" i="43"/>
  <c r="I15" i="43"/>
  <c r="J15" i="43" s="1"/>
  <c r="L15" i="43"/>
  <c r="M15" i="43"/>
  <c r="N15" i="43"/>
  <c r="O15" i="43"/>
  <c r="M17" i="43"/>
  <c r="B18" i="43"/>
  <c r="D18" i="43"/>
  <c r="E18" i="43"/>
  <c r="F18" i="43"/>
  <c r="G18" i="43"/>
  <c r="H18" i="43"/>
  <c r="I18" i="43"/>
  <c r="J18" i="43" s="1"/>
  <c r="L18" i="43"/>
  <c r="M18" i="43"/>
  <c r="N18" i="43"/>
  <c r="O18" i="43"/>
  <c r="Q18" i="43"/>
  <c r="N6" i="51"/>
  <c r="N7" i="51"/>
  <c r="N8" i="51"/>
  <c r="N9" i="51"/>
  <c r="N10" i="51"/>
  <c r="N11" i="51"/>
  <c r="N12" i="51"/>
  <c r="N13" i="51"/>
  <c r="N14" i="51"/>
  <c r="N15" i="51"/>
  <c r="N16" i="51"/>
  <c r="N17" i="51"/>
  <c r="N18" i="51"/>
  <c r="N19" i="51"/>
  <c r="N6" i="50"/>
  <c r="N7" i="50"/>
  <c r="N8" i="50"/>
  <c r="N9" i="50"/>
  <c r="N10" i="50"/>
  <c r="N11" i="50"/>
  <c r="N12" i="50"/>
  <c r="N13" i="50"/>
  <c r="N14" i="50"/>
  <c r="N15" i="50"/>
  <c r="N16" i="50"/>
  <c r="N17" i="50"/>
  <c r="N18" i="50"/>
  <c r="N19" i="50"/>
  <c r="N5" i="49"/>
  <c r="N6" i="49"/>
  <c r="N7" i="49"/>
  <c r="N8" i="49"/>
  <c r="N9" i="49"/>
  <c r="N10" i="49"/>
  <c r="N11" i="49"/>
  <c r="N12" i="49"/>
  <c r="N13" i="49"/>
  <c r="N14" i="49"/>
  <c r="N15" i="49"/>
  <c r="N16" i="49"/>
  <c r="N17" i="49"/>
  <c r="N18" i="49"/>
  <c r="N5" i="51"/>
  <c r="N5" i="50"/>
  <c r="J19" i="51"/>
  <c r="I19" i="51"/>
  <c r="H19" i="51"/>
  <c r="G19" i="51"/>
  <c r="F19" i="51"/>
  <c r="E19" i="51"/>
  <c r="D19" i="51"/>
  <c r="B19" i="51"/>
  <c r="J18" i="51"/>
  <c r="I18" i="51"/>
  <c r="H18" i="51"/>
  <c r="G18" i="51"/>
  <c r="F18" i="51"/>
  <c r="E18" i="51"/>
  <c r="D18" i="51"/>
  <c r="B18" i="51"/>
  <c r="J17" i="51"/>
  <c r="I17" i="51"/>
  <c r="H17" i="51"/>
  <c r="G17" i="51"/>
  <c r="F17" i="51"/>
  <c r="E17" i="51"/>
  <c r="D17" i="51"/>
  <c r="B17" i="51"/>
  <c r="J16" i="51"/>
  <c r="I16" i="51"/>
  <c r="H16" i="51"/>
  <c r="G16" i="51"/>
  <c r="F16" i="51"/>
  <c r="E16" i="51"/>
  <c r="D16" i="51"/>
  <c r="B16" i="51"/>
  <c r="J15" i="51"/>
  <c r="I15" i="51"/>
  <c r="H15" i="51"/>
  <c r="G15" i="51"/>
  <c r="F15" i="51"/>
  <c r="E15" i="51"/>
  <c r="D15" i="51"/>
  <c r="B15" i="51"/>
  <c r="J14" i="51"/>
  <c r="I14" i="51"/>
  <c r="H14" i="51"/>
  <c r="G14" i="51"/>
  <c r="F14" i="51"/>
  <c r="E14" i="51"/>
  <c r="D14" i="51"/>
  <c r="B14" i="51"/>
  <c r="J13" i="51"/>
  <c r="I13" i="51"/>
  <c r="H13" i="51"/>
  <c r="G13" i="51"/>
  <c r="F13" i="51"/>
  <c r="E13" i="51"/>
  <c r="D13" i="51"/>
  <c r="B13" i="51"/>
  <c r="J12" i="51"/>
  <c r="I12" i="51"/>
  <c r="H12" i="51"/>
  <c r="G12" i="51"/>
  <c r="F12" i="51"/>
  <c r="E12" i="51"/>
  <c r="D12" i="51"/>
  <c r="B12" i="51"/>
  <c r="J11" i="51"/>
  <c r="I11" i="51"/>
  <c r="H11" i="51"/>
  <c r="G11" i="51"/>
  <c r="F11" i="51"/>
  <c r="E11" i="51"/>
  <c r="D11" i="51"/>
  <c r="B11" i="51"/>
  <c r="J10" i="51"/>
  <c r="I10" i="51"/>
  <c r="H10" i="51"/>
  <c r="G10" i="51"/>
  <c r="F10" i="51"/>
  <c r="E10" i="51"/>
  <c r="D10" i="51"/>
  <c r="B10" i="51"/>
  <c r="J9" i="51"/>
  <c r="I9" i="51"/>
  <c r="H9" i="51"/>
  <c r="G9" i="51"/>
  <c r="F9" i="51"/>
  <c r="E9" i="51"/>
  <c r="D9" i="51"/>
  <c r="B9" i="51"/>
  <c r="J8" i="51"/>
  <c r="I8" i="51"/>
  <c r="H8" i="51"/>
  <c r="G8" i="51"/>
  <c r="F8" i="51"/>
  <c r="E8" i="51"/>
  <c r="D8" i="51"/>
  <c r="B8" i="51"/>
  <c r="J7" i="51"/>
  <c r="I7" i="51"/>
  <c r="H7" i="51"/>
  <c r="G7" i="51"/>
  <c r="F7" i="51"/>
  <c r="E7" i="51"/>
  <c r="D7" i="51"/>
  <c r="B7" i="51"/>
  <c r="J6" i="51"/>
  <c r="I6" i="51"/>
  <c r="H6" i="51"/>
  <c r="G6" i="51"/>
  <c r="F6" i="51"/>
  <c r="E6" i="51"/>
  <c r="D6" i="51"/>
  <c r="B6" i="51"/>
  <c r="J5" i="51"/>
  <c r="I5" i="51"/>
  <c r="H5" i="51"/>
  <c r="G5" i="51"/>
  <c r="F5" i="51"/>
  <c r="E5" i="51"/>
  <c r="D5" i="51"/>
  <c r="B5" i="51"/>
  <c r="J19" i="50" l="1"/>
  <c r="I19" i="50"/>
  <c r="H19" i="50"/>
  <c r="G19" i="50"/>
  <c r="F19" i="50"/>
  <c r="E19" i="50"/>
  <c r="D19" i="50"/>
  <c r="B19" i="50"/>
  <c r="J18" i="50"/>
  <c r="I18" i="50"/>
  <c r="H18" i="50"/>
  <c r="G18" i="50"/>
  <c r="F18" i="50"/>
  <c r="E18" i="50"/>
  <c r="D18" i="50"/>
  <c r="B18" i="50"/>
  <c r="J17" i="50"/>
  <c r="I17" i="50"/>
  <c r="H17" i="50"/>
  <c r="G17" i="50"/>
  <c r="F17" i="50"/>
  <c r="E17" i="50"/>
  <c r="D17" i="50"/>
  <c r="B17" i="50"/>
  <c r="J16" i="50"/>
  <c r="I16" i="50"/>
  <c r="H16" i="50"/>
  <c r="G16" i="50"/>
  <c r="F16" i="50"/>
  <c r="E16" i="50"/>
  <c r="D16" i="50"/>
  <c r="B16" i="50"/>
  <c r="J15" i="50"/>
  <c r="I15" i="50"/>
  <c r="H15" i="50"/>
  <c r="G15" i="50"/>
  <c r="F15" i="50"/>
  <c r="E15" i="50"/>
  <c r="D15" i="50"/>
  <c r="B15" i="50"/>
  <c r="J14" i="50"/>
  <c r="I14" i="50"/>
  <c r="H14" i="50"/>
  <c r="G14" i="50"/>
  <c r="F14" i="50"/>
  <c r="E14" i="50"/>
  <c r="D14" i="50"/>
  <c r="B14" i="50"/>
  <c r="J13" i="50"/>
  <c r="I13" i="50"/>
  <c r="H13" i="50"/>
  <c r="G13" i="50"/>
  <c r="F13" i="50"/>
  <c r="E13" i="50"/>
  <c r="D13" i="50"/>
  <c r="B13" i="50"/>
  <c r="J12" i="50"/>
  <c r="I12" i="50"/>
  <c r="H12" i="50"/>
  <c r="G12" i="50"/>
  <c r="F12" i="50"/>
  <c r="E12" i="50"/>
  <c r="D12" i="50"/>
  <c r="B12" i="50"/>
  <c r="J11" i="50"/>
  <c r="I11" i="50"/>
  <c r="H11" i="50"/>
  <c r="G11" i="50"/>
  <c r="F11" i="50"/>
  <c r="E11" i="50"/>
  <c r="D11" i="50"/>
  <c r="B11" i="50"/>
  <c r="J10" i="50"/>
  <c r="I10" i="50"/>
  <c r="H10" i="50"/>
  <c r="G10" i="50"/>
  <c r="F10" i="50"/>
  <c r="E10" i="50"/>
  <c r="D10" i="50"/>
  <c r="B10" i="50"/>
  <c r="J9" i="50"/>
  <c r="I9" i="50"/>
  <c r="H9" i="50"/>
  <c r="G9" i="50"/>
  <c r="F9" i="50"/>
  <c r="E9" i="50"/>
  <c r="D9" i="50"/>
  <c r="B9" i="50"/>
  <c r="J8" i="50"/>
  <c r="I8" i="50"/>
  <c r="H8" i="50"/>
  <c r="G8" i="50"/>
  <c r="F8" i="50"/>
  <c r="E8" i="50"/>
  <c r="D8" i="50"/>
  <c r="B8" i="50"/>
  <c r="J7" i="50"/>
  <c r="I7" i="50"/>
  <c r="H7" i="50"/>
  <c r="G7" i="50"/>
  <c r="F7" i="50"/>
  <c r="E7" i="50"/>
  <c r="D7" i="50"/>
  <c r="B7" i="50"/>
  <c r="J6" i="50"/>
  <c r="I6" i="50"/>
  <c r="H6" i="50"/>
  <c r="G6" i="50"/>
  <c r="F6" i="50"/>
  <c r="E6" i="50"/>
  <c r="D6" i="50"/>
  <c r="B6" i="50"/>
  <c r="J5" i="50"/>
  <c r="I5" i="50"/>
  <c r="H5" i="50"/>
  <c r="G5" i="50"/>
  <c r="F5" i="50"/>
  <c r="E5" i="50"/>
  <c r="D5" i="50"/>
  <c r="B5" i="50"/>
  <c r="D5" i="49"/>
  <c r="E5" i="49"/>
  <c r="F5" i="49"/>
  <c r="G5" i="49"/>
  <c r="H5" i="49"/>
  <c r="I5" i="49"/>
  <c r="J5" i="49"/>
  <c r="D6" i="49"/>
  <c r="E6" i="49"/>
  <c r="F6" i="49"/>
  <c r="G6" i="49"/>
  <c r="H6" i="49"/>
  <c r="I6" i="49"/>
  <c r="J6" i="49"/>
  <c r="D7" i="49"/>
  <c r="E7" i="49"/>
  <c r="F7" i="49"/>
  <c r="G7" i="49"/>
  <c r="H7" i="49"/>
  <c r="I7" i="49"/>
  <c r="J7" i="49"/>
  <c r="D8" i="49"/>
  <c r="E8" i="49"/>
  <c r="F8" i="49"/>
  <c r="G8" i="49"/>
  <c r="H8" i="49"/>
  <c r="I8" i="49"/>
  <c r="J8" i="49"/>
  <c r="D9" i="49"/>
  <c r="E9" i="49"/>
  <c r="F9" i="49"/>
  <c r="G9" i="49"/>
  <c r="H9" i="49"/>
  <c r="I9" i="49"/>
  <c r="J9" i="49"/>
  <c r="D10" i="49"/>
  <c r="E10" i="49"/>
  <c r="F10" i="49"/>
  <c r="G10" i="49"/>
  <c r="H10" i="49"/>
  <c r="I10" i="49"/>
  <c r="J10" i="49"/>
  <c r="D11" i="49"/>
  <c r="E11" i="49"/>
  <c r="F11" i="49"/>
  <c r="G11" i="49"/>
  <c r="H11" i="49"/>
  <c r="I11" i="49"/>
  <c r="J11" i="49"/>
  <c r="D12" i="49"/>
  <c r="E12" i="49"/>
  <c r="F12" i="49"/>
  <c r="G12" i="49"/>
  <c r="H12" i="49"/>
  <c r="I12" i="49"/>
  <c r="J12" i="49"/>
  <c r="D13" i="49"/>
  <c r="E13" i="49"/>
  <c r="F13" i="49"/>
  <c r="G13" i="49"/>
  <c r="H13" i="49"/>
  <c r="I13" i="49"/>
  <c r="J13" i="49"/>
  <c r="D14" i="49"/>
  <c r="E14" i="49"/>
  <c r="F14" i="49"/>
  <c r="G14" i="49"/>
  <c r="H14" i="49"/>
  <c r="I14" i="49"/>
  <c r="J14" i="49"/>
  <c r="D15" i="49"/>
  <c r="E15" i="49"/>
  <c r="F15" i="49"/>
  <c r="G15" i="49"/>
  <c r="H15" i="49"/>
  <c r="I15" i="49"/>
  <c r="J15" i="49"/>
  <c r="D16" i="49"/>
  <c r="E16" i="49"/>
  <c r="F16" i="49"/>
  <c r="G16" i="49"/>
  <c r="H16" i="49"/>
  <c r="I16" i="49"/>
  <c r="J16" i="49"/>
  <c r="D17" i="49"/>
  <c r="E17" i="49"/>
  <c r="F17" i="49"/>
  <c r="G17" i="49"/>
  <c r="H17" i="49"/>
  <c r="I17" i="49"/>
  <c r="J17" i="49"/>
  <c r="D18" i="49"/>
  <c r="E18" i="49"/>
  <c r="F18" i="49"/>
  <c r="G18" i="49"/>
  <c r="H18" i="49"/>
  <c r="I18" i="49"/>
  <c r="J18" i="49"/>
  <c r="B5" i="49"/>
  <c r="B6" i="49"/>
  <c r="B7" i="49"/>
  <c r="B8" i="49"/>
  <c r="B9" i="49"/>
  <c r="B10" i="49"/>
  <c r="B11" i="49"/>
  <c r="B12" i="49"/>
  <c r="B13" i="49"/>
  <c r="B14" i="49"/>
  <c r="B15" i="49"/>
  <c r="B16" i="49"/>
  <c r="B17" i="49"/>
  <c r="B18" i="49"/>
  <c r="N16" i="48" l="1"/>
  <c r="M16" i="48"/>
  <c r="L16" i="48"/>
  <c r="K16" i="48"/>
  <c r="J16" i="48"/>
  <c r="I16" i="48"/>
  <c r="H16" i="48"/>
  <c r="G16" i="48"/>
  <c r="F16" i="48"/>
  <c r="E16" i="48"/>
  <c r="D16" i="48"/>
  <c r="N12" i="48"/>
  <c r="M12" i="48"/>
  <c r="L12" i="48"/>
  <c r="K12" i="48"/>
  <c r="J12" i="48"/>
  <c r="I12" i="48"/>
  <c r="H12" i="48"/>
  <c r="G12" i="48"/>
  <c r="F12" i="48"/>
  <c r="E12" i="48"/>
  <c r="D12" i="48"/>
  <c r="N10" i="48"/>
  <c r="M10" i="48"/>
  <c r="L10" i="48"/>
  <c r="K10" i="48"/>
  <c r="J10" i="48"/>
  <c r="I10" i="48"/>
  <c r="H10" i="48"/>
  <c r="G10" i="48"/>
  <c r="F10" i="48"/>
  <c r="E10" i="48"/>
  <c r="D10" i="48"/>
  <c r="N8" i="48"/>
  <c r="M8" i="48"/>
  <c r="L8" i="48"/>
  <c r="K8" i="48"/>
  <c r="J8" i="48"/>
  <c r="I8" i="48"/>
  <c r="H8" i="48"/>
  <c r="G8" i="48"/>
  <c r="F8" i="48"/>
  <c r="D8" i="48"/>
  <c r="Q14" i="31" l="1"/>
  <c r="M14" i="31"/>
  <c r="L14" i="31"/>
  <c r="I14" i="31"/>
  <c r="J14" i="31" s="1"/>
  <c r="H14" i="31"/>
  <c r="G14" i="31"/>
  <c r="F14" i="31"/>
  <c r="E14" i="31"/>
  <c r="D14" i="31"/>
  <c r="B14" i="31"/>
  <c r="Q13" i="31"/>
  <c r="M13" i="31"/>
  <c r="L13" i="31"/>
  <c r="I13" i="31"/>
  <c r="J13" i="31" s="1"/>
  <c r="H13" i="31"/>
  <c r="G13" i="31"/>
  <c r="F13" i="31"/>
  <c r="E13" i="31"/>
  <c r="D13" i="31"/>
  <c r="B13" i="31"/>
  <c r="Q12" i="31"/>
  <c r="L12" i="31"/>
  <c r="J12" i="31"/>
  <c r="H12" i="31"/>
  <c r="G12" i="31"/>
  <c r="F12" i="31"/>
  <c r="E12" i="31"/>
  <c r="D12" i="31"/>
  <c r="B12" i="31"/>
  <c r="Q11" i="31"/>
  <c r="L11" i="31"/>
  <c r="I11" i="31"/>
  <c r="J11" i="31" s="1"/>
  <c r="H11" i="31"/>
  <c r="G11" i="31"/>
  <c r="F11" i="31"/>
  <c r="E11" i="31"/>
  <c r="D11" i="31"/>
  <c r="B11" i="31"/>
  <c r="Q10" i="31"/>
  <c r="M10" i="31"/>
  <c r="L10" i="31"/>
  <c r="I10" i="31"/>
  <c r="J10" i="31" s="1"/>
  <c r="H10" i="31"/>
  <c r="G10" i="31"/>
  <c r="F10" i="31"/>
  <c r="E10" i="31"/>
  <c r="D10" i="31"/>
  <c r="B10" i="31"/>
  <c r="Q9" i="31"/>
  <c r="M9" i="31"/>
  <c r="L9" i="31"/>
  <c r="I9" i="31"/>
  <c r="J9" i="31" s="1"/>
  <c r="H9" i="31"/>
  <c r="G9" i="31"/>
  <c r="F9" i="31"/>
  <c r="E9" i="31"/>
  <c r="D9" i="31"/>
  <c r="B9" i="31"/>
  <c r="Q8" i="31"/>
  <c r="M8" i="31"/>
  <c r="L8" i="31"/>
  <c r="I8" i="31"/>
  <c r="H8" i="31"/>
  <c r="G8" i="31"/>
  <c r="F8" i="31"/>
  <c r="E8" i="31"/>
  <c r="D8" i="31"/>
  <c r="B8" i="31"/>
  <c r="M7" i="31"/>
  <c r="L7" i="31"/>
  <c r="I7" i="31"/>
  <c r="J7" i="31" s="1"/>
  <c r="H7" i="31"/>
  <c r="G7" i="31"/>
  <c r="F7" i="31"/>
  <c r="E7" i="31"/>
  <c r="D7" i="31"/>
  <c r="B7" i="31"/>
  <c r="M6" i="31"/>
  <c r="L6" i="31"/>
  <c r="I6" i="31"/>
  <c r="J6" i="31" s="1"/>
  <c r="H6" i="31"/>
  <c r="G6" i="31"/>
  <c r="F6" i="31"/>
  <c r="E6" i="31"/>
  <c r="D6" i="31"/>
  <c r="B6" i="31"/>
  <c r="Q6" i="24"/>
  <c r="M6" i="24"/>
  <c r="L6" i="24"/>
  <c r="I6" i="24"/>
  <c r="J6" i="24" s="1"/>
  <c r="H6" i="24"/>
  <c r="G6" i="24"/>
  <c r="F6" i="24"/>
  <c r="E6" i="24"/>
  <c r="D6" i="24"/>
  <c r="B6" i="24"/>
  <c r="Q7" i="26"/>
  <c r="M7" i="26"/>
  <c r="L7" i="26"/>
  <c r="I7" i="26"/>
  <c r="J7" i="26" s="1"/>
  <c r="H7" i="26"/>
  <c r="G7" i="26"/>
  <c r="F7" i="26"/>
  <c r="E7" i="26"/>
  <c r="D7" i="26"/>
  <c r="B7" i="26"/>
  <c r="Q9" i="21"/>
  <c r="M9" i="21"/>
  <c r="L9" i="21"/>
  <c r="I9" i="21"/>
  <c r="J9" i="21" s="1"/>
  <c r="H9" i="21"/>
  <c r="G9" i="21"/>
  <c r="F9" i="21"/>
  <c r="E9" i="21"/>
  <c r="D9" i="21"/>
  <c r="B9" i="21"/>
  <c r="N6" i="31" l="1"/>
  <c r="O6" i="31" s="1"/>
  <c r="N9" i="21"/>
  <c r="O9" i="21" s="1"/>
  <c r="N6" i="24"/>
  <c r="O6" i="24" s="1"/>
  <c r="N7" i="31"/>
  <c r="O7" i="31" s="1"/>
  <c r="N8" i="31"/>
  <c r="O8" i="31" s="1"/>
  <c r="N7" i="26"/>
  <c r="O7" i="26" s="1"/>
  <c r="N13" i="31"/>
  <c r="O13" i="31" s="1"/>
  <c r="N9" i="31"/>
  <c r="O9" i="31" s="1"/>
  <c r="N10" i="31"/>
  <c r="O10" i="31" s="1"/>
  <c r="N14" i="31"/>
  <c r="O14" i="31" s="1"/>
  <c r="J8" i="31"/>
  <c r="Q20" i="47" l="1"/>
  <c r="O20" i="47"/>
  <c r="N20" i="47"/>
  <c r="M20" i="47"/>
  <c r="L20" i="47"/>
  <c r="I20" i="47"/>
  <c r="J20" i="47" s="1"/>
  <c r="H20" i="47"/>
  <c r="G20" i="47"/>
  <c r="F20" i="47"/>
  <c r="E20" i="47"/>
  <c r="D20" i="47"/>
  <c r="B20" i="47"/>
  <c r="Q19" i="47"/>
  <c r="O19" i="47"/>
  <c r="N19" i="47"/>
  <c r="M19" i="47"/>
  <c r="L19" i="47"/>
  <c r="I19" i="47"/>
  <c r="J19" i="47" s="1"/>
  <c r="H19" i="47"/>
  <c r="G19" i="47"/>
  <c r="F19" i="47"/>
  <c r="E19" i="47"/>
  <c r="D19" i="47"/>
  <c r="B19" i="47"/>
  <c r="Q18" i="47"/>
  <c r="O18" i="47"/>
  <c r="N18" i="47"/>
  <c r="M18" i="47"/>
  <c r="L18" i="47"/>
  <c r="I18" i="47"/>
  <c r="J18" i="47" s="1"/>
  <c r="H18" i="47"/>
  <c r="G18" i="47"/>
  <c r="F18" i="47"/>
  <c r="E18" i="47"/>
  <c r="D18" i="47"/>
  <c r="B18" i="47"/>
  <c r="M17" i="47"/>
  <c r="M16" i="47"/>
  <c r="M15" i="47"/>
  <c r="M14" i="47"/>
  <c r="M13" i="47"/>
  <c r="M12" i="47"/>
  <c r="O11" i="47"/>
  <c r="N11" i="47"/>
  <c r="M11" i="47"/>
  <c r="L11" i="47"/>
  <c r="I11" i="47"/>
  <c r="J11" i="47" s="1"/>
  <c r="H11" i="47"/>
  <c r="G11" i="47"/>
  <c r="F11" i="47"/>
  <c r="E11" i="47"/>
  <c r="D11" i="47"/>
  <c r="B11" i="47"/>
  <c r="Q10" i="47"/>
  <c r="O10" i="47"/>
  <c r="N10" i="47"/>
  <c r="M10" i="47"/>
  <c r="L10" i="47"/>
  <c r="I10" i="47"/>
  <c r="J10" i="47" s="1"/>
  <c r="H10" i="47"/>
  <c r="G10" i="47"/>
  <c r="F10" i="47"/>
  <c r="E10" i="47"/>
  <c r="D10" i="47"/>
  <c r="B10" i="47"/>
  <c r="Q9" i="47"/>
  <c r="O9" i="47"/>
  <c r="N9" i="47"/>
  <c r="M9" i="47"/>
  <c r="L9" i="47"/>
  <c r="I9" i="47"/>
  <c r="J9" i="47" s="1"/>
  <c r="H9" i="47"/>
  <c r="G9" i="47"/>
  <c r="F9" i="47"/>
  <c r="E9" i="47"/>
  <c r="D9" i="47"/>
  <c r="B9" i="47"/>
  <c r="Q8" i="47"/>
  <c r="O8" i="47"/>
  <c r="N8" i="47"/>
  <c r="M8" i="47"/>
  <c r="L8" i="47"/>
  <c r="I8" i="47"/>
  <c r="J8" i="47" s="1"/>
  <c r="H8" i="47"/>
  <c r="G8" i="47"/>
  <c r="F8" i="47"/>
  <c r="E8" i="47"/>
  <c r="D8" i="47"/>
  <c r="B8" i="47"/>
  <c r="Q7" i="47"/>
  <c r="O7" i="47"/>
  <c r="N7" i="47"/>
  <c r="M7" i="47"/>
  <c r="L7" i="47"/>
  <c r="I7" i="47"/>
  <c r="J7" i="47" s="1"/>
  <c r="H7" i="47"/>
  <c r="G7" i="47"/>
  <c r="F7" i="47"/>
  <c r="E7" i="47"/>
  <c r="D7" i="47"/>
  <c r="B7" i="47"/>
  <c r="Q6" i="47"/>
  <c r="M6" i="47"/>
  <c r="L6" i="47"/>
  <c r="I6" i="47"/>
  <c r="J6" i="47" s="1"/>
  <c r="H6" i="47"/>
  <c r="G6" i="47"/>
  <c r="F6" i="47"/>
  <c r="E6" i="47"/>
  <c r="D6" i="47"/>
  <c r="B6" i="47"/>
  <c r="Q5" i="47"/>
  <c r="M5" i="47"/>
  <c r="L5" i="47"/>
  <c r="I5" i="47"/>
  <c r="J5" i="47" s="1"/>
  <c r="H5" i="47"/>
  <c r="F5" i="47"/>
  <c r="E5" i="47"/>
  <c r="D5" i="47"/>
  <c r="B5" i="47"/>
  <c r="N6" i="47" l="1"/>
  <c r="O6" i="47" s="1"/>
  <c r="N5" i="47"/>
  <c r="O5" i="47" s="1"/>
  <c r="M7" i="27"/>
  <c r="I7" i="27"/>
  <c r="J7" i="27" s="1"/>
  <c r="H7" i="27"/>
  <c r="G7" i="27"/>
  <c r="F7" i="27"/>
  <c r="E7" i="27"/>
  <c r="D7" i="27"/>
  <c r="B7" i="27"/>
  <c r="M6" i="22"/>
  <c r="I6" i="22"/>
  <c r="J6" i="22" s="1"/>
  <c r="H6" i="22"/>
  <c r="G6" i="22"/>
  <c r="F6" i="22"/>
  <c r="E6" i="22"/>
  <c r="D6" i="22"/>
  <c r="B6" i="22"/>
  <c r="N6" i="22" l="1"/>
  <c r="O6" i="22" s="1"/>
  <c r="N7" i="27"/>
  <c r="O7" i="27" s="1"/>
  <c r="Q8" i="35"/>
  <c r="Q5" i="34" l="1"/>
  <c r="M5" i="34"/>
  <c r="L5" i="34"/>
  <c r="I5" i="34"/>
  <c r="J5" i="34" s="1"/>
  <c r="H5" i="34"/>
  <c r="G5" i="34"/>
  <c r="F5" i="34"/>
  <c r="E5" i="34"/>
  <c r="D5" i="34"/>
  <c r="B5" i="34"/>
  <c r="Q5" i="36"/>
  <c r="L5" i="36"/>
  <c r="I5" i="36"/>
  <c r="J5" i="36" s="1"/>
  <c r="H5" i="36"/>
  <c r="G5" i="36"/>
  <c r="F5" i="36"/>
  <c r="E5" i="36"/>
  <c r="D5" i="36"/>
  <c r="B5" i="36"/>
  <c r="B5" i="39"/>
  <c r="D5" i="39"/>
  <c r="E5" i="39"/>
  <c r="F5" i="39"/>
  <c r="G5" i="39"/>
  <c r="H5" i="39"/>
  <c r="I5" i="39"/>
  <c r="L5" i="39"/>
  <c r="Q5" i="39"/>
  <c r="Q23" i="37"/>
  <c r="L23" i="37"/>
  <c r="J23" i="37"/>
  <c r="H23" i="37"/>
  <c r="G23" i="37"/>
  <c r="F23" i="37"/>
  <c r="E23" i="37"/>
  <c r="D23" i="37"/>
  <c r="B23" i="37"/>
  <c r="Q11" i="37"/>
  <c r="M11" i="37"/>
  <c r="L11" i="37"/>
  <c r="I11" i="37"/>
  <c r="H11" i="37"/>
  <c r="G11" i="37"/>
  <c r="F11" i="37"/>
  <c r="E11" i="37"/>
  <c r="D11" i="37"/>
  <c r="B11" i="37"/>
  <c r="Q5" i="37"/>
  <c r="M5" i="37"/>
  <c r="L5" i="37"/>
  <c r="I5" i="37"/>
  <c r="H5" i="37"/>
  <c r="G5" i="37"/>
  <c r="F5" i="37"/>
  <c r="E5" i="37"/>
  <c r="D5" i="37"/>
  <c r="B5" i="37"/>
  <c r="Q9" i="38"/>
  <c r="Q8" i="38"/>
  <c r="Q7" i="38"/>
  <c r="Q6" i="38"/>
  <c r="Q5" i="38"/>
  <c r="Q5" i="40"/>
  <c r="Q5" i="42"/>
  <c r="J5" i="39" l="1"/>
  <c r="N5" i="39"/>
  <c r="O5" i="39" s="1"/>
  <c r="N5" i="37"/>
  <c r="O5" i="37" s="1"/>
  <c r="N5" i="34"/>
  <c r="O5" i="34" s="1"/>
  <c r="N11" i="37"/>
  <c r="O11" i="37" s="1"/>
  <c r="J11" i="37"/>
  <c r="J5" i="37"/>
  <c r="H6" i="20"/>
  <c r="L5" i="42"/>
  <c r="I5" i="42"/>
  <c r="J5" i="42" s="1"/>
  <c r="H5" i="42"/>
  <c r="G5" i="42"/>
  <c r="F5" i="42"/>
  <c r="E5" i="42"/>
  <c r="D5" i="42"/>
  <c r="B5" i="42"/>
  <c r="M207" i="46" l="1"/>
  <c r="M206" i="46"/>
  <c r="M205" i="46"/>
  <c r="M204" i="46"/>
  <c r="M203" i="46"/>
  <c r="M202" i="46"/>
  <c r="M201" i="46"/>
  <c r="M200" i="46"/>
  <c r="M199" i="46"/>
  <c r="M198" i="46"/>
  <c r="M197" i="46"/>
  <c r="M196" i="46"/>
  <c r="M195" i="46"/>
  <c r="M194" i="46"/>
  <c r="M193" i="46"/>
  <c r="M192" i="46"/>
  <c r="M191" i="46"/>
  <c r="M190" i="46"/>
  <c r="M189" i="46"/>
  <c r="M188" i="46"/>
  <c r="M9" i="38"/>
  <c r="H5" i="29" l="1"/>
  <c r="I13" i="10" l="1"/>
  <c r="I12" i="10"/>
  <c r="M7" i="35" l="1"/>
  <c r="J8" i="35"/>
  <c r="L8" i="35"/>
  <c r="H8" i="35"/>
  <c r="G8" i="35"/>
  <c r="F8" i="35"/>
  <c r="E8" i="35"/>
  <c r="D8" i="35"/>
  <c r="B8" i="35"/>
  <c r="M13" i="34" l="1"/>
  <c r="M12" i="34"/>
  <c r="M11" i="34"/>
  <c r="M10" i="34"/>
  <c r="M9" i="34"/>
  <c r="M8" i="34"/>
  <c r="M7" i="34"/>
  <c r="M6" i="34"/>
  <c r="D19" i="34"/>
  <c r="E19" i="34"/>
  <c r="F19" i="34"/>
  <c r="G19" i="34"/>
  <c r="H19" i="34"/>
  <c r="J19" i="34"/>
  <c r="L19" i="34"/>
  <c r="D20" i="34"/>
  <c r="E20" i="34"/>
  <c r="F20" i="34"/>
  <c r="G20" i="34"/>
  <c r="H20" i="34"/>
  <c r="J20" i="34"/>
  <c r="L20" i="34"/>
  <c r="B19" i="34"/>
  <c r="D14" i="34"/>
  <c r="E14" i="34"/>
  <c r="F14" i="34"/>
  <c r="G14" i="34"/>
  <c r="H14" i="34"/>
  <c r="J14" i="34"/>
  <c r="L14" i="34"/>
  <c r="D15" i="34"/>
  <c r="E15" i="34"/>
  <c r="F15" i="34"/>
  <c r="G15" i="34"/>
  <c r="H15" i="34"/>
  <c r="J15" i="34"/>
  <c r="L15" i="34"/>
  <c r="D16" i="34"/>
  <c r="E16" i="34"/>
  <c r="F16" i="34"/>
  <c r="G16" i="34"/>
  <c r="H16" i="34"/>
  <c r="J16" i="34"/>
  <c r="L16" i="34"/>
  <c r="B14" i="34"/>
  <c r="B15" i="34"/>
  <c r="B16" i="34"/>
  <c r="Q22" i="37"/>
  <c r="L22" i="37"/>
  <c r="J22" i="37"/>
  <c r="H22" i="37"/>
  <c r="G22" i="37"/>
  <c r="F22" i="37"/>
  <c r="E22" i="37"/>
  <c r="D22" i="37"/>
  <c r="Q27" i="10"/>
  <c r="L27" i="10"/>
  <c r="J27" i="10"/>
  <c r="H27" i="10"/>
  <c r="G27" i="10"/>
  <c r="F27" i="10"/>
  <c r="E27" i="10"/>
  <c r="D27" i="10"/>
  <c r="B27" i="10"/>
  <c r="Q26" i="10"/>
  <c r="L26" i="10"/>
  <c r="J26" i="10"/>
  <c r="H26" i="10"/>
  <c r="G26" i="10"/>
  <c r="F26" i="10"/>
  <c r="E26" i="10"/>
  <c r="D26" i="10"/>
  <c r="B26" i="10"/>
  <c r="Q25" i="10"/>
  <c r="L25" i="10"/>
  <c r="J25" i="10"/>
  <c r="H25" i="10"/>
  <c r="G25" i="10"/>
  <c r="F25" i="10"/>
  <c r="E25" i="10"/>
  <c r="D25" i="10"/>
  <c r="B25" i="10"/>
  <c r="Q23" i="10"/>
  <c r="L23" i="10"/>
  <c r="J23" i="10"/>
  <c r="H23" i="10"/>
  <c r="G23" i="10"/>
  <c r="F23" i="10"/>
  <c r="E23" i="10"/>
  <c r="D23" i="10"/>
  <c r="B23" i="10"/>
  <c r="Q19" i="10"/>
  <c r="L19" i="10"/>
  <c r="J19" i="10"/>
  <c r="H19" i="10"/>
  <c r="G19" i="10"/>
  <c r="F19" i="10"/>
  <c r="E19" i="10"/>
  <c r="D19" i="10"/>
  <c r="B19" i="10"/>
  <c r="Q10" i="37"/>
  <c r="M10" i="37"/>
  <c r="L10" i="37"/>
  <c r="I10" i="37"/>
  <c r="J10" i="37" s="1"/>
  <c r="H10" i="37"/>
  <c r="G10" i="37"/>
  <c r="F10" i="37"/>
  <c r="E10" i="37"/>
  <c r="D10" i="37"/>
  <c r="B10" i="37"/>
  <c r="M11" i="10"/>
  <c r="M12" i="10"/>
  <c r="N12" i="10" s="1"/>
  <c r="O12" i="10" s="1"/>
  <c r="M13" i="10"/>
  <c r="N13" i="10" s="1"/>
  <c r="O13" i="10" s="1"/>
  <c r="Q15" i="10"/>
  <c r="L15" i="10"/>
  <c r="J15" i="10"/>
  <c r="H15" i="10"/>
  <c r="G15" i="10"/>
  <c r="F15" i="10"/>
  <c r="E15" i="10"/>
  <c r="D15" i="10"/>
  <c r="B15" i="10"/>
  <c r="Q14" i="10"/>
  <c r="L14" i="10"/>
  <c r="J14" i="10"/>
  <c r="H14" i="10"/>
  <c r="G14" i="10"/>
  <c r="F14" i="10"/>
  <c r="E14" i="10"/>
  <c r="D14" i="10"/>
  <c r="B14" i="10"/>
  <c r="Q13" i="10"/>
  <c r="L13" i="10"/>
  <c r="J13" i="10"/>
  <c r="H13" i="10"/>
  <c r="G13" i="10"/>
  <c r="F13" i="10"/>
  <c r="E13" i="10"/>
  <c r="D13" i="10"/>
  <c r="B13" i="10"/>
  <c r="Q12" i="10"/>
  <c r="L12" i="10"/>
  <c r="J12" i="10"/>
  <c r="H12" i="10"/>
  <c r="G12" i="10"/>
  <c r="F12" i="10"/>
  <c r="E12" i="10"/>
  <c r="D12" i="10"/>
  <c r="B12" i="10"/>
  <c r="B16" i="10"/>
  <c r="D16" i="10"/>
  <c r="E16" i="10"/>
  <c r="F16" i="10"/>
  <c r="G16" i="10"/>
  <c r="H16" i="10"/>
  <c r="I16" i="10"/>
  <c r="J16" i="10" s="1"/>
  <c r="Q16" i="10"/>
  <c r="Q5" i="10"/>
  <c r="M5" i="10"/>
  <c r="L5" i="10"/>
  <c r="I5" i="10"/>
  <c r="J5" i="10" s="1"/>
  <c r="H5" i="10"/>
  <c r="G5" i="10"/>
  <c r="F5" i="10"/>
  <c r="E5" i="10"/>
  <c r="D5" i="10"/>
  <c r="B5" i="10"/>
  <c r="Q8" i="30"/>
  <c r="L8" i="30"/>
  <c r="J8" i="30"/>
  <c r="H8" i="30"/>
  <c r="G8" i="30"/>
  <c r="F8" i="30"/>
  <c r="E8" i="30"/>
  <c r="D8" i="30"/>
  <c r="B8" i="30"/>
  <c r="N10" i="37" l="1"/>
  <c r="O10" i="37" s="1"/>
  <c r="N5" i="10"/>
  <c r="O5" i="10" s="1"/>
  <c r="O21" i="17"/>
  <c r="Q13" i="23"/>
  <c r="J18" i="37"/>
  <c r="Q27" i="37"/>
  <c r="L27" i="37"/>
  <c r="J27" i="37"/>
  <c r="H27" i="37"/>
  <c r="G27" i="37"/>
  <c r="F27" i="37"/>
  <c r="E27" i="37"/>
  <c r="D27" i="37"/>
  <c r="B27" i="37"/>
  <c r="Q26" i="37"/>
  <c r="L26" i="37"/>
  <c r="J26" i="37"/>
  <c r="H26" i="37"/>
  <c r="G26" i="37"/>
  <c r="F26" i="37"/>
  <c r="E26" i="37"/>
  <c r="D26" i="37"/>
  <c r="B26" i="37"/>
  <c r="Q25" i="37"/>
  <c r="L25" i="37"/>
  <c r="J25" i="37"/>
  <c r="H25" i="37"/>
  <c r="G25" i="37"/>
  <c r="F25" i="37"/>
  <c r="E25" i="37"/>
  <c r="D25" i="37"/>
  <c r="B25" i="37"/>
  <c r="Q24" i="37"/>
  <c r="L24" i="37"/>
  <c r="J24" i="37"/>
  <c r="H24" i="37"/>
  <c r="G24" i="37"/>
  <c r="F24" i="37"/>
  <c r="E24" i="37"/>
  <c r="D24" i="37"/>
  <c r="B24" i="37"/>
  <c r="L21" i="37"/>
  <c r="J21" i="37"/>
  <c r="H21" i="37"/>
  <c r="G21" i="37"/>
  <c r="F21" i="37"/>
  <c r="E21" i="37"/>
  <c r="D21" i="37"/>
  <c r="B21" i="37"/>
  <c r="L20" i="37"/>
  <c r="J20" i="37"/>
  <c r="H20" i="37"/>
  <c r="G20" i="37"/>
  <c r="F20" i="37"/>
  <c r="E20" i="37"/>
  <c r="D20" i="37"/>
  <c r="B20" i="37"/>
  <c r="Q18" i="37"/>
  <c r="L18" i="37"/>
  <c r="H18" i="37"/>
  <c r="G18" i="37"/>
  <c r="F18" i="37"/>
  <c r="E18" i="37"/>
  <c r="D18" i="37"/>
  <c r="B18" i="37"/>
  <c r="Q17" i="37"/>
  <c r="L17" i="37"/>
  <c r="I17" i="37"/>
  <c r="J17" i="37" s="1"/>
  <c r="H17" i="37"/>
  <c r="G17" i="37"/>
  <c r="F17" i="37"/>
  <c r="E17" i="37"/>
  <c r="D17" i="37"/>
  <c r="B17" i="37"/>
  <c r="Q16" i="37"/>
  <c r="L16" i="37"/>
  <c r="I16" i="37"/>
  <c r="J16" i="37" s="1"/>
  <c r="H16" i="37"/>
  <c r="G16" i="37"/>
  <c r="F16" i="37"/>
  <c r="E16" i="37"/>
  <c r="D16" i="37"/>
  <c r="B16" i="37"/>
  <c r="J16" i="36"/>
  <c r="J15" i="36"/>
  <c r="I14" i="36"/>
  <c r="J14" i="36" s="1"/>
  <c r="Q22" i="36"/>
  <c r="L22" i="36"/>
  <c r="J22" i="36"/>
  <c r="H22" i="36"/>
  <c r="G22" i="36"/>
  <c r="F22" i="36"/>
  <c r="E22" i="36"/>
  <c r="D22" i="36"/>
  <c r="Q21" i="36"/>
  <c r="L21" i="36"/>
  <c r="J21" i="36"/>
  <c r="H21" i="36"/>
  <c r="G21" i="36"/>
  <c r="F21" i="36"/>
  <c r="E21" i="36"/>
  <c r="D21" i="36"/>
  <c r="B21" i="36"/>
  <c r="Q20" i="36"/>
  <c r="L20" i="36"/>
  <c r="J20" i="36"/>
  <c r="H20" i="36"/>
  <c r="G20" i="36"/>
  <c r="F20" i="36"/>
  <c r="E20" i="36"/>
  <c r="D20" i="36"/>
  <c r="B20" i="36"/>
  <c r="Q19" i="36"/>
  <c r="L19" i="36"/>
  <c r="J19" i="36"/>
  <c r="H19" i="36"/>
  <c r="G19" i="36"/>
  <c r="F19" i="36"/>
  <c r="E19" i="36"/>
  <c r="D19" i="36"/>
  <c r="B19" i="36"/>
  <c r="Q18" i="36"/>
  <c r="L18" i="36"/>
  <c r="J18" i="36"/>
  <c r="H18" i="36"/>
  <c r="G18" i="36"/>
  <c r="F18" i="36"/>
  <c r="E18" i="36"/>
  <c r="D18" i="36"/>
  <c r="B18" i="36"/>
  <c r="L17" i="36"/>
  <c r="H17" i="36"/>
  <c r="G17" i="36"/>
  <c r="F17" i="36"/>
  <c r="E17" i="36"/>
  <c r="D17" i="36"/>
  <c r="B17" i="36"/>
  <c r="L16" i="36"/>
  <c r="H16" i="36"/>
  <c r="G16" i="36"/>
  <c r="F16" i="36"/>
  <c r="E16" i="36"/>
  <c r="D16" i="36"/>
  <c r="B16" i="36"/>
  <c r="Q15" i="36"/>
  <c r="L15" i="36"/>
  <c r="H15" i="36"/>
  <c r="G15" i="36"/>
  <c r="F15" i="36"/>
  <c r="E15" i="36"/>
  <c r="D15" i="36"/>
  <c r="B15" i="36"/>
  <c r="Q14" i="36"/>
  <c r="L14" i="36"/>
  <c r="H14" i="36"/>
  <c r="G14" i="36"/>
  <c r="F14" i="36"/>
  <c r="E14" i="36"/>
  <c r="D14" i="36"/>
  <c r="B14" i="36"/>
  <c r="I6" i="36"/>
  <c r="J17" i="36" l="1"/>
  <c r="Q21" i="34" l="1"/>
  <c r="Q20" i="34"/>
  <c r="Q18" i="34"/>
  <c r="Q17" i="34"/>
  <c r="Q13" i="34"/>
  <c r="Q12" i="34"/>
  <c r="Q11" i="34"/>
  <c r="Q10" i="34"/>
  <c r="Q9" i="34"/>
  <c r="Q6" i="34"/>
  <c r="Q20" i="19"/>
  <c r="Q19" i="19"/>
  <c r="Q18" i="19"/>
  <c r="Q17" i="19"/>
  <c r="Q16" i="19"/>
  <c r="Q15" i="19"/>
  <c r="Q20" i="18"/>
  <c r="Q19" i="18"/>
  <c r="Q18" i="18"/>
  <c r="Q17" i="18"/>
  <c r="Q16" i="18"/>
  <c r="Q15" i="18"/>
  <c r="Q21" i="17"/>
  <c r="Q20" i="17"/>
  <c r="Q19" i="17"/>
  <c r="Q18" i="17"/>
  <c r="Q19" i="16"/>
  <c r="Q18" i="16"/>
  <c r="Q17" i="16"/>
  <c r="Q16" i="16"/>
  <c r="Q15" i="16"/>
  <c r="Q14" i="16"/>
  <c r="Q13" i="16"/>
  <c r="Q12" i="16"/>
  <c r="Q11" i="16"/>
  <c r="Q10" i="16"/>
  <c r="Q19" i="4"/>
  <c r="Q18" i="4"/>
  <c r="Q17" i="4"/>
  <c r="Q16" i="4"/>
  <c r="Q15" i="4"/>
  <c r="Q14" i="4"/>
  <c r="Q13" i="4"/>
  <c r="Q12" i="4"/>
  <c r="Q11" i="4"/>
  <c r="Q10" i="4"/>
  <c r="Q9" i="4"/>
  <c r="Q19" i="33"/>
  <c r="Q18" i="33"/>
  <c r="Q17" i="33"/>
  <c r="Q16" i="33"/>
  <c r="Q15" i="33"/>
  <c r="Q14" i="33"/>
  <c r="Q13" i="33"/>
  <c r="Q12" i="33"/>
  <c r="Q11" i="33"/>
  <c r="Q10" i="33"/>
  <c r="Q9" i="33"/>
  <c r="Q8" i="33"/>
  <c r="Q7" i="33"/>
  <c r="Q6" i="33"/>
  <c r="Q5" i="33"/>
  <c r="Q19" i="32"/>
  <c r="Q18" i="32"/>
  <c r="Q17" i="32"/>
  <c r="Q16" i="32"/>
  <c r="Q15" i="32"/>
  <c r="Q14" i="32"/>
  <c r="Q13" i="32"/>
  <c r="Q12" i="32"/>
  <c r="Q11" i="32"/>
  <c r="Q10" i="32"/>
  <c r="Q9" i="32"/>
  <c r="Q8" i="32"/>
  <c r="Q7" i="32"/>
  <c r="Q6" i="32"/>
  <c r="Q5" i="32"/>
  <c r="Q20" i="31"/>
  <c r="Q19" i="31"/>
  <c r="Q5" i="31"/>
  <c r="Q20" i="30"/>
  <c r="Q19" i="30"/>
  <c r="Q18" i="30"/>
  <c r="Q17" i="30"/>
  <c r="Q16" i="30"/>
  <c r="Q15" i="30"/>
  <c r="Q14" i="30"/>
  <c r="Q13" i="30"/>
  <c r="Q12" i="30"/>
  <c r="Q11" i="30"/>
  <c r="Q10" i="30"/>
  <c r="Q9" i="30"/>
  <c r="Q7" i="30"/>
  <c r="Q6" i="30"/>
  <c r="Q5" i="30"/>
  <c r="Q20" i="25"/>
  <c r="Q19" i="25"/>
  <c r="Q18" i="25"/>
  <c r="Q17" i="25"/>
  <c r="Q16" i="25"/>
  <c r="Q15" i="25"/>
  <c r="Q14" i="25"/>
  <c r="Q13" i="25"/>
  <c r="Q12" i="25"/>
  <c r="Q11" i="25"/>
  <c r="Q10" i="25"/>
  <c r="Q9" i="25"/>
  <c r="Q8" i="25"/>
  <c r="Q20" i="24"/>
  <c r="Q19" i="24"/>
  <c r="Q18" i="24"/>
  <c r="Q17" i="24"/>
  <c r="Q16" i="24"/>
  <c r="Q15" i="24"/>
  <c r="Q14" i="24"/>
  <c r="Q13" i="24"/>
  <c r="Q12" i="24"/>
  <c r="Q11" i="24"/>
  <c r="Q10" i="24"/>
  <c r="Q9" i="24"/>
  <c r="Q20" i="23"/>
  <c r="Q19" i="23"/>
  <c r="Q18" i="23"/>
  <c r="Q17" i="23"/>
  <c r="Q16" i="23"/>
  <c r="Q15" i="23"/>
  <c r="Q14" i="23"/>
  <c r="Q12" i="23"/>
  <c r="Q11" i="23"/>
  <c r="Q10" i="23"/>
  <c r="Q9" i="23"/>
  <c r="Q8" i="23"/>
  <c r="Q19" i="22"/>
  <c r="Q18" i="22"/>
  <c r="Q17" i="22"/>
  <c r="Q16" i="22"/>
  <c r="Q15" i="22"/>
  <c r="Q14" i="22"/>
  <c r="Q13" i="22"/>
  <c r="Q12" i="22"/>
  <c r="Q11" i="22"/>
  <c r="Q10" i="22"/>
  <c r="Q9" i="22"/>
  <c r="Q8" i="22"/>
  <c r="Q7" i="22"/>
  <c r="Q5" i="22"/>
  <c r="Q19" i="21"/>
  <c r="Q18" i="21"/>
  <c r="Q17" i="21"/>
  <c r="Q16" i="21"/>
  <c r="Q15" i="21"/>
  <c r="Q14" i="21"/>
  <c r="Q13" i="21"/>
  <c r="Q12" i="21"/>
  <c r="Q11" i="21"/>
  <c r="Q10" i="21"/>
  <c r="Q8" i="21"/>
  <c r="Q7" i="21"/>
  <c r="Q6" i="21"/>
  <c r="Q5" i="21"/>
  <c r="Q20" i="28"/>
  <c r="Q19" i="28"/>
  <c r="Q18" i="28"/>
  <c r="Q17" i="28"/>
  <c r="Q16" i="28"/>
  <c r="Q15" i="28"/>
  <c r="Q14" i="28"/>
  <c r="Q13" i="28"/>
  <c r="Q12" i="28"/>
  <c r="Q11" i="28"/>
  <c r="Q10" i="28"/>
  <c r="Q9" i="28"/>
  <c r="Q8" i="28"/>
  <c r="Q7" i="28"/>
  <c r="Q6" i="28"/>
  <c r="Q19" i="27"/>
  <c r="Q18" i="27"/>
  <c r="Q17" i="27"/>
  <c r="Q16" i="27"/>
  <c r="Q15" i="27"/>
  <c r="Q14" i="27"/>
  <c r="Q13" i="27"/>
  <c r="Q12" i="27"/>
  <c r="Q11" i="27"/>
  <c r="Q10" i="27"/>
  <c r="Q9" i="27"/>
  <c r="Q8" i="27"/>
  <c r="Q6" i="27"/>
  <c r="Q5" i="27"/>
  <c r="Q6" i="26"/>
  <c r="Q8" i="26"/>
  <c r="Q9" i="26"/>
  <c r="Q10" i="26"/>
  <c r="Q11" i="26"/>
  <c r="Q12" i="26"/>
  <c r="Q13" i="26"/>
  <c r="Q14" i="26"/>
  <c r="Q15" i="26"/>
  <c r="Q16" i="26"/>
  <c r="Q17" i="26"/>
  <c r="Q18" i="26"/>
  <c r="Q19" i="26"/>
  <c r="Q5" i="26"/>
  <c r="Q7" i="37"/>
  <c r="Q12" i="37"/>
  <c r="Q13" i="37"/>
  <c r="Q14" i="37"/>
  <c r="Q15" i="37"/>
  <c r="Q9" i="36"/>
  <c r="Q10" i="36"/>
  <c r="Q11" i="36"/>
  <c r="Q12" i="36"/>
  <c r="Q13" i="36"/>
  <c r="Q9" i="10"/>
  <c r="Q10" i="10"/>
  <c r="Q11" i="10"/>
  <c r="Q17" i="10"/>
  <c r="Q18" i="10"/>
  <c r="Q22" i="10"/>
  <c r="Q24" i="10"/>
  <c r="M18" i="44" l="1"/>
  <c r="M17" i="44"/>
  <c r="M16" i="44"/>
  <c r="M15" i="44"/>
  <c r="M14" i="44"/>
  <c r="M13" i="44"/>
  <c r="M12" i="44"/>
  <c r="M19" i="43"/>
  <c r="M14" i="43"/>
  <c r="M13" i="43"/>
  <c r="M12" i="43"/>
  <c r="M11" i="43"/>
  <c r="M18" i="42"/>
  <c r="M17" i="42"/>
  <c r="M16" i="42"/>
  <c r="M15" i="42"/>
  <c r="M14" i="42"/>
  <c r="M13" i="42"/>
  <c r="M12" i="42"/>
  <c r="M11" i="42"/>
  <c r="M10" i="42"/>
  <c r="M9" i="42"/>
  <c r="M8" i="42"/>
  <c r="M7" i="42"/>
  <c r="M19" i="45"/>
  <c r="M18" i="45"/>
  <c r="M17" i="45"/>
  <c r="M16" i="45"/>
  <c r="M15" i="45"/>
  <c r="M14" i="45"/>
  <c r="M13" i="45"/>
  <c r="M12" i="45"/>
  <c r="M11" i="45"/>
  <c r="M10" i="45"/>
  <c r="M9" i="45"/>
  <c r="M8" i="45"/>
  <c r="M7" i="45"/>
  <c r="M19" i="41"/>
  <c r="M18" i="41"/>
  <c r="M17" i="41"/>
  <c r="M16" i="41"/>
  <c r="M15" i="41"/>
  <c r="M14" i="41"/>
  <c r="M13" i="41"/>
  <c r="M12" i="41"/>
  <c r="M11" i="41"/>
  <c r="M10" i="41"/>
  <c r="M9" i="41"/>
  <c r="M8" i="41"/>
  <c r="M19" i="40"/>
  <c r="M18" i="40"/>
  <c r="M17" i="40"/>
  <c r="M16" i="40"/>
  <c r="M15" i="40"/>
  <c r="M14" i="40"/>
  <c r="M19" i="39"/>
  <c r="M18" i="39"/>
  <c r="M17" i="39"/>
  <c r="M16" i="39"/>
  <c r="M15" i="39"/>
  <c r="M14" i="39"/>
  <c r="M13" i="39"/>
  <c r="M19" i="20"/>
  <c r="M18" i="20"/>
  <c r="M17" i="20"/>
  <c r="M16" i="20"/>
  <c r="M15" i="20"/>
  <c r="M14" i="20"/>
  <c r="M13" i="20"/>
  <c r="M12" i="20"/>
  <c r="M11" i="20"/>
  <c r="M10" i="20"/>
  <c r="M9" i="20"/>
  <c r="M8" i="20"/>
  <c r="M7" i="20"/>
  <c r="M6" i="20"/>
  <c r="M5" i="20"/>
  <c r="M19" i="38"/>
  <c r="M18" i="38"/>
  <c r="M17" i="38"/>
  <c r="M16" i="38"/>
  <c r="M15" i="38"/>
  <c r="M14" i="38"/>
  <c r="M13" i="38"/>
  <c r="M12" i="38"/>
  <c r="M11" i="38"/>
  <c r="M10" i="38"/>
  <c r="M15" i="37"/>
  <c r="M14" i="37"/>
  <c r="M13" i="37"/>
  <c r="M12" i="37"/>
  <c r="M9" i="37"/>
  <c r="M8" i="37"/>
  <c r="M7" i="37"/>
  <c r="M6" i="37"/>
  <c r="M13" i="36"/>
  <c r="M12" i="36"/>
  <c r="M11" i="36"/>
  <c r="M10" i="36"/>
  <c r="M9" i="36"/>
  <c r="M8" i="36"/>
  <c r="M7" i="36"/>
  <c r="M6" i="36"/>
  <c r="M19" i="15"/>
  <c r="M18" i="15"/>
  <c r="M17" i="15"/>
  <c r="M16" i="15"/>
  <c r="M15" i="15"/>
  <c r="M14" i="15"/>
  <c r="M5" i="15"/>
  <c r="M19" i="11"/>
  <c r="M18" i="11"/>
  <c r="M17" i="11"/>
  <c r="M16" i="11"/>
  <c r="M15" i="11"/>
  <c r="M14" i="11"/>
  <c r="M13" i="11"/>
  <c r="M12" i="11"/>
  <c r="M20" i="35"/>
  <c r="M19" i="35"/>
  <c r="M18" i="35"/>
  <c r="M17" i="35"/>
  <c r="M16" i="35"/>
  <c r="M15" i="35"/>
  <c r="M14" i="35"/>
  <c r="M13" i="35"/>
  <c r="M12" i="35"/>
  <c r="M11" i="35"/>
  <c r="M10" i="10"/>
  <c r="M9" i="10"/>
  <c r="M8" i="10"/>
  <c r="M7" i="10"/>
  <c r="M6" i="10"/>
  <c r="M20" i="19"/>
  <c r="M19" i="19"/>
  <c r="M18" i="19"/>
  <c r="M17" i="19"/>
  <c r="M16" i="19"/>
  <c r="M15" i="19"/>
  <c r="M20" i="18"/>
  <c r="M19" i="18"/>
  <c r="M18" i="18"/>
  <c r="M17" i="18"/>
  <c r="M16" i="18"/>
  <c r="M15" i="18"/>
  <c r="M21" i="17"/>
  <c r="M20" i="17"/>
  <c r="M19" i="17"/>
  <c r="M18" i="17"/>
  <c r="M19" i="16"/>
  <c r="M18" i="16"/>
  <c r="M17" i="16"/>
  <c r="M16" i="16"/>
  <c r="M15" i="16"/>
  <c r="M14" i="16"/>
  <c r="M13" i="16"/>
  <c r="M12" i="16"/>
  <c r="M11" i="16"/>
  <c r="M10" i="16"/>
  <c r="M19" i="4"/>
  <c r="M18" i="4"/>
  <c r="M17" i="4"/>
  <c r="M16" i="4"/>
  <c r="M15" i="4"/>
  <c r="M14" i="4"/>
  <c r="M13" i="4"/>
  <c r="M12" i="4"/>
  <c r="M11" i="4"/>
  <c r="M10" i="4"/>
  <c r="M9" i="4"/>
  <c r="M19" i="33"/>
  <c r="M18" i="33"/>
  <c r="M17" i="33"/>
  <c r="M16" i="33"/>
  <c r="M15" i="33"/>
  <c r="M14" i="33"/>
  <c r="M13" i="33"/>
  <c r="M12" i="33"/>
  <c r="M11" i="33"/>
  <c r="M10" i="33"/>
  <c r="M9" i="33"/>
  <c r="M8" i="33"/>
  <c r="M7" i="33"/>
  <c r="M6" i="33"/>
  <c r="M19" i="32"/>
  <c r="M18" i="32"/>
  <c r="M17" i="32"/>
  <c r="M16" i="32"/>
  <c r="M15" i="32"/>
  <c r="M14" i="32"/>
  <c r="M13" i="32"/>
  <c r="M12" i="32"/>
  <c r="M11" i="32"/>
  <c r="M10" i="32"/>
  <c r="M9" i="32"/>
  <c r="M8" i="32"/>
  <c r="M20" i="31"/>
  <c r="M19" i="31"/>
  <c r="M5" i="31"/>
  <c r="M20" i="30"/>
  <c r="M19" i="30"/>
  <c r="M18" i="30"/>
  <c r="M17" i="30"/>
  <c r="M16" i="30"/>
  <c r="M15" i="30"/>
  <c r="M14" i="30"/>
  <c r="M13" i="30"/>
  <c r="M12" i="30"/>
  <c r="M11" i="30"/>
  <c r="M10" i="30"/>
  <c r="M9" i="30"/>
  <c r="M20" i="25"/>
  <c r="M19" i="25"/>
  <c r="M18" i="25"/>
  <c r="M17" i="25"/>
  <c r="M16" i="25"/>
  <c r="M15" i="25"/>
  <c r="M14" i="25"/>
  <c r="M13" i="25"/>
  <c r="M12" i="25"/>
  <c r="M11" i="25"/>
  <c r="M10" i="25"/>
  <c r="M9" i="25"/>
  <c r="M8" i="25"/>
  <c r="M7" i="25"/>
  <c r="M6" i="25"/>
  <c r="M20" i="24"/>
  <c r="M19" i="24"/>
  <c r="M18" i="24"/>
  <c r="M17" i="24"/>
  <c r="M16" i="24"/>
  <c r="M15" i="24"/>
  <c r="M14" i="24"/>
  <c r="M13" i="24"/>
  <c r="M12" i="24"/>
  <c r="M11" i="24"/>
  <c r="M10" i="24"/>
  <c r="M9" i="24"/>
  <c r="M8" i="24"/>
  <c r="M7" i="24"/>
  <c r="M20" i="23"/>
  <c r="M19" i="23"/>
  <c r="M18" i="23"/>
  <c r="M17" i="23"/>
  <c r="M16" i="23"/>
  <c r="M15" i="23"/>
  <c r="M14" i="23"/>
  <c r="M13" i="23"/>
  <c r="M12" i="23"/>
  <c r="M11" i="23"/>
  <c r="M10" i="23"/>
  <c r="M9" i="23"/>
  <c r="M8" i="23"/>
  <c r="M7" i="23"/>
  <c r="M6" i="23"/>
  <c r="M19" i="22"/>
  <c r="M18" i="22"/>
  <c r="M17" i="22"/>
  <c r="M16" i="22"/>
  <c r="M15" i="22"/>
  <c r="M14" i="22"/>
  <c r="M13" i="22"/>
  <c r="M12" i="22"/>
  <c r="M11" i="22"/>
  <c r="M10" i="22"/>
  <c r="M9" i="22"/>
  <c r="M8" i="22"/>
  <c r="M7" i="22"/>
  <c r="M5" i="22"/>
  <c r="M19" i="21"/>
  <c r="M18" i="21"/>
  <c r="M17" i="21"/>
  <c r="M16" i="21"/>
  <c r="M15" i="21"/>
  <c r="M14" i="21"/>
  <c r="M13" i="21"/>
  <c r="M12" i="21"/>
  <c r="M11" i="21"/>
  <c r="M10" i="21"/>
  <c r="M8" i="21"/>
  <c r="M7" i="21"/>
  <c r="M6" i="21"/>
  <c r="M5" i="21"/>
  <c r="M20" i="28"/>
  <c r="M19" i="28"/>
  <c r="M18" i="28"/>
  <c r="M17" i="28"/>
  <c r="M16" i="28"/>
  <c r="M15" i="28"/>
  <c r="M14" i="28"/>
  <c r="M13" i="28"/>
  <c r="M12" i="28"/>
  <c r="M11" i="28"/>
  <c r="M10" i="28"/>
  <c r="M9" i="28"/>
  <c r="M8" i="28"/>
  <c r="M7" i="28"/>
  <c r="M6" i="28"/>
  <c r="M6" i="27"/>
  <c r="M8" i="27"/>
  <c r="M9" i="27"/>
  <c r="M10" i="27"/>
  <c r="M11" i="27"/>
  <c r="M12" i="27"/>
  <c r="M13" i="27"/>
  <c r="M14" i="27"/>
  <c r="M15" i="27"/>
  <c r="M16" i="27"/>
  <c r="M17" i="27"/>
  <c r="M18" i="27"/>
  <c r="M19" i="27"/>
  <c r="M6" i="26"/>
  <c r="M8" i="26"/>
  <c r="M9" i="26"/>
  <c r="M10" i="26"/>
  <c r="M11" i="26"/>
  <c r="M12" i="26"/>
  <c r="M13" i="26"/>
  <c r="M14" i="26"/>
  <c r="M15" i="26"/>
  <c r="M16" i="26"/>
  <c r="M17" i="26"/>
  <c r="M18" i="26"/>
  <c r="M19" i="26"/>
  <c r="M5" i="27"/>
  <c r="M5" i="26"/>
  <c r="Q20" i="45" l="1"/>
  <c r="O20" i="45"/>
  <c r="N20" i="45"/>
  <c r="M20" i="45"/>
  <c r="L20" i="45"/>
  <c r="I20" i="45"/>
  <c r="J20" i="45" s="1"/>
  <c r="H20" i="45"/>
  <c r="G20" i="45"/>
  <c r="F20" i="45"/>
  <c r="E20" i="45"/>
  <c r="D20" i="45"/>
  <c r="B20" i="45"/>
  <c r="Q19" i="45"/>
  <c r="O19" i="45"/>
  <c r="N19" i="45"/>
  <c r="L19" i="45"/>
  <c r="I19" i="45"/>
  <c r="J19" i="45" s="1"/>
  <c r="H19" i="45"/>
  <c r="G19" i="45"/>
  <c r="F19" i="45"/>
  <c r="E19" i="45"/>
  <c r="D19" i="45"/>
  <c r="B19" i="45"/>
  <c r="Q18" i="45"/>
  <c r="O18" i="45"/>
  <c r="N18" i="45"/>
  <c r="L18" i="45"/>
  <c r="I18" i="45"/>
  <c r="J18" i="45" s="1"/>
  <c r="H18" i="45"/>
  <c r="G18" i="45"/>
  <c r="F18" i="45"/>
  <c r="E18" i="45"/>
  <c r="D18" i="45"/>
  <c r="B18" i="45"/>
  <c r="O15" i="45"/>
  <c r="N15" i="45"/>
  <c r="L15" i="45"/>
  <c r="I15" i="45"/>
  <c r="J15" i="45" s="1"/>
  <c r="H15" i="45"/>
  <c r="G15" i="45"/>
  <c r="F15" i="45"/>
  <c r="E15" i="45"/>
  <c r="D15" i="45"/>
  <c r="B15" i="45"/>
  <c r="O14" i="45"/>
  <c r="N14" i="45"/>
  <c r="L14" i="45"/>
  <c r="I14" i="45"/>
  <c r="J14" i="45" s="1"/>
  <c r="H14" i="45"/>
  <c r="G14" i="45"/>
  <c r="F14" i="45"/>
  <c r="E14" i="45"/>
  <c r="D14" i="45"/>
  <c r="B14" i="45"/>
  <c r="O13" i="45"/>
  <c r="N13" i="45"/>
  <c r="L13" i="45"/>
  <c r="I13" i="45"/>
  <c r="J13" i="45" s="1"/>
  <c r="H13" i="45"/>
  <c r="G13" i="45"/>
  <c r="F13" i="45"/>
  <c r="E13" i="45"/>
  <c r="D13" i="45"/>
  <c r="B13" i="45"/>
  <c r="O12" i="45"/>
  <c r="N12" i="45"/>
  <c r="L12" i="45"/>
  <c r="I12" i="45"/>
  <c r="J12" i="45" s="1"/>
  <c r="H12" i="45"/>
  <c r="G12" i="45"/>
  <c r="F12" i="45"/>
  <c r="E12" i="45"/>
  <c r="D12" i="45"/>
  <c r="B12" i="45"/>
  <c r="O11" i="45"/>
  <c r="N11" i="45"/>
  <c r="L11" i="45"/>
  <c r="I11" i="45"/>
  <c r="J11" i="45" s="1"/>
  <c r="H11" i="45"/>
  <c r="G11" i="45"/>
  <c r="F11" i="45"/>
  <c r="E11" i="45"/>
  <c r="D11" i="45"/>
  <c r="B11" i="45"/>
  <c r="Q10" i="45"/>
  <c r="O10" i="45"/>
  <c r="N10" i="45"/>
  <c r="L10" i="45"/>
  <c r="I10" i="45"/>
  <c r="J10" i="45" s="1"/>
  <c r="H10" i="45"/>
  <c r="G10" i="45"/>
  <c r="F10" i="45"/>
  <c r="E10" i="45"/>
  <c r="D10" i="45"/>
  <c r="B10" i="45"/>
  <c r="Q9" i="45"/>
  <c r="O9" i="45"/>
  <c r="N9" i="45"/>
  <c r="L9" i="45"/>
  <c r="I9" i="45"/>
  <c r="J9" i="45" s="1"/>
  <c r="H9" i="45"/>
  <c r="G9" i="45"/>
  <c r="F9" i="45"/>
  <c r="E9" i="45"/>
  <c r="D9" i="45"/>
  <c r="B9" i="45"/>
  <c r="Q8" i="45"/>
  <c r="O8" i="45"/>
  <c r="N8" i="45"/>
  <c r="L8" i="45"/>
  <c r="I8" i="45"/>
  <c r="J8" i="45" s="1"/>
  <c r="H8" i="45"/>
  <c r="G8" i="45"/>
  <c r="F8" i="45"/>
  <c r="E8" i="45"/>
  <c r="D8" i="45"/>
  <c r="B8" i="45"/>
  <c r="Q7" i="45"/>
  <c r="L7" i="45"/>
  <c r="I7" i="45"/>
  <c r="N7" i="45" s="1"/>
  <c r="O7" i="45" s="1"/>
  <c r="H7" i="45"/>
  <c r="G7" i="45"/>
  <c r="F7" i="45"/>
  <c r="E7" i="45"/>
  <c r="D7" i="45"/>
  <c r="B7" i="45"/>
  <c r="L6" i="45"/>
  <c r="I6" i="45"/>
  <c r="J6" i="45" s="1"/>
  <c r="H6" i="45"/>
  <c r="G6" i="45"/>
  <c r="F6" i="45"/>
  <c r="E6" i="45"/>
  <c r="D6" i="45"/>
  <c r="B6" i="45"/>
  <c r="L5" i="45"/>
  <c r="I5" i="45"/>
  <c r="J5" i="45" s="1"/>
  <c r="H5" i="45"/>
  <c r="G5" i="45"/>
  <c r="F5" i="45"/>
  <c r="E5" i="45"/>
  <c r="D5" i="45"/>
  <c r="B5" i="45"/>
  <c r="Q19" i="44"/>
  <c r="O19" i="44"/>
  <c r="N19" i="44"/>
  <c r="M19" i="44"/>
  <c r="L19" i="44"/>
  <c r="I19" i="44"/>
  <c r="J19" i="44" s="1"/>
  <c r="H19" i="44"/>
  <c r="G19" i="44"/>
  <c r="F19" i="44"/>
  <c r="E19" i="44"/>
  <c r="D19" i="44"/>
  <c r="B19" i="44"/>
  <c r="Q18" i="44"/>
  <c r="O18" i="44"/>
  <c r="N18" i="44"/>
  <c r="L18" i="44"/>
  <c r="I18" i="44"/>
  <c r="J18" i="44" s="1"/>
  <c r="H18" i="44"/>
  <c r="G18" i="44"/>
  <c r="F18" i="44"/>
  <c r="E18" i="44"/>
  <c r="D18" i="44"/>
  <c r="B18" i="44"/>
  <c r="Q17" i="44"/>
  <c r="O17" i="44"/>
  <c r="N17" i="44"/>
  <c r="L17" i="44"/>
  <c r="I17" i="44"/>
  <c r="J17" i="44" s="1"/>
  <c r="H17" i="44"/>
  <c r="G17" i="44"/>
  <c r="F17" i="44"/>
  <c r="E17" i="44"/>
  <c r="D17" i="44"/>
  <c r="B17" i="44"/>
  <c r="O14" i="44"/>
  <c r="N14" i="44"/>
  <c r="L14" i="44"/>
  <c r="I14" i="44"/>
  <c r="J14" i="44" s="1"/>
  <c r="H14" i="44"/>
  <c r="G14" i="44"/>
  <c r="F14" i="44"/>
  <c r="E14" i="44"/>
  <c r="D14" i="44"/>
  <c r="B14" i="44"/>
  <c r="O13" i="44"/>
  <c r="N13" i="44"/>
  <c r="L13" i="44"/>
  <c r="I13" i="44"/>
  <c r="J13" i="44" s="1"/>
  <c r="H13" i="44"/>
  <c r="G13" i="44"/>
  <c r="F13" i="44"/>
  <c r="E13" i="44"/>
  <c r="D13" i="44"/>
  <c r="B13" i="44"/>
  <c r="N12" i="44"/>
  <c r="O12" i="44" s="1"/>
  <c r="L12" i="44"/>
  <c r="I12" i="44"/>
  <c r="J12" i="44" s="1"/>
  <c r="H12" i="44"/>
  <c r="G12" i="44"/>
  <c r="F12" i="44"/>
  <c r="E12" i="44"/>
  <c r="D12" i="44"/>
  <c r="B12" i="44"/>
  <c r="Q20" i="43"/>
  <c r="O20" i="43"/>
  <c r="N20" i="43"/>
  <c r="M20" i="43"/>
  <c r="L20" i="43"/>
  <c r="I20" i="43"/>
  <c r="J20" i="43" s="1"/>
  <c r="H20" i="43"/>
  <c r="G20" i="43"/>
  <c r="F20" i="43"/>
  <c r="E20" i="43"/>
  <c r="D20" i="43"/>
  <c r="B20" i="43"/>
  <c r="Q19" i="43"/>
  <c r="O19" i="43"/>
  <c r="N19" i="43"/>
  <c r="L19" i="43"/>
  <c r="I19" i="43"/>
  <c r="J19" i="43" s="1"/>
  <c r="H19" i="43"/>
  <c r="G19" i="43"/>
  <c r="F19" i="43"/>
  <c r="E19" i="43"/>
  <c r="D19" i="43"/>
  <c r="B19" i="43"/>
  <c r="O14" i="43"/>
  <c r="N14" i="43"/>
  <c r="L14" i="43"/>
  <c r="I14" i="43"/>
  <c r="J14" i="43" s="1"/>
  <c r="H14" i="43"/>
  <c r="G14" i="43"/>
  <c r="F14" i="43"/>
  <c r="E14" i="43"/>
  <c r="D14" i="43"/>
  <c r="B14" i="43"/>
  <c r="O13" i="43"/>
  <c r="N13" i="43"/>
  <c r="L13" i="43"/>
  <c r="I13" i="43"/>
  <c r="J13" i="43" s="1"/>
  <c r="H13" i="43"/>
  <c r="G13" i="43"/>
  <c r="F13" i="43"/>
  <c r="E13" i="43"/>
  <c r="D13" i="43"/>
  <c r="B13" i="43"/>
  <c r="O12" i="43"/>
  <c r="N12" i="43"/>
  <c r="L12" i="43"/>
  <c r="I12" i="43"/>
  <c r="J12" i="43" s="1"/>
  <c r="H12" i="43"/>
  <c r="G12" i="43"/>
  <c r="F12" i="43"/>
  <c r="E12" i="43"/>
  <c r="D12" i="43"/>
  <c r="B12" i="43"/>
  <c r="O11" i="43"/>
  <c r="N11" i="43"/>
  <c r="L11" i="43"/>
  <c r="I11" i="43"/>
  <c r="J11" i="43" s="1"/>
  <c r="H11" i="43"/>
  <c r="G11" i="43"/>
  <c r="F11" i="43"/>
  <c r="E11" i="43"/>
  <c r="D11" i="43"/>
  <c r="B11" i="43"/>
  <c r="Q19" i="42"/>
  <c r="O19" i="42"/>
  <c r="N19" i="42"/>
  <c r="M19" i="42"/>
  <c r="L19" i="42"/>
  <c r="I19" i="42"/>
  <c r="J19" i="42" s="1"/>
  <c r="H19" i="42"/>
  <c r="G19" i="42"/>
  <c r="F19" i="42"/>
  <c r="E19" i="42"/>
  <c r="D19" i="42"/>
  <c r="B19" i="42"/>
  <c r="Q18" i="42"/>
  <c r="O18" i="42"/>
  <c r="N18" i="42"/>
  <c r="L18" i="42"/>
  <c r="I18" i="42"/>
  <c r="J18" i="42" s="1"/>
  <c r="H18" i="42"/>
  <c r="G18" i="42"/>
  <c r="F18" i="42"/>
  <c r="E18" i="42"/>
  <c r="D18" i="42"/>
  <c r="B18" i="42"/>
  <c r="Q17" i="42"/>
  <c r="O17" i="42"/>
  <c r="N17" i="42"/>
  <c r="L17" i="42"/>
  <c r="I17" i="42"/>
  <c r="J17" i="42" s="1"/>
  <c r="H17" i="42"/>
  <c r="G17" i="42"/>
  <c r="F17" i="42"/>
  <c r="E17" i="42"/>
  <c r="D17" i="42"/>
  <c r="B17" i="42"/>
  <c r="O14" i="42"/>
  <c r="N14" i="42"/>
  <c r="L14" i="42"/>
  <c r="I14" i="42"/>
  <c r="J14" i="42" s="1"/>
  <c r="H14" i="42"/>
  <c r="G14" i="42"/>
  <c r="F14" i="42"/>
  <c r="E14" i="42"/>
  <c r="D14" i="42"/>
  <c r="B14" i="42"/>
  <c r="O13" i="42"/>
  <c r="N13" i="42"/>
  <c r="L13" i="42"/>
  <c r="I13" i="42"/>
  <c r="J13" i="42" s="1"/>
  <c r="H13" i="42"/>
  <c r="G13" i="42"/>
  <c r="F13" i="42"/>
  <c r="E13" i="42"/>
  <c r="D13" i="42"/>
  <c r="B13" i="42"/>
  <c r="O12" i="42"/>
  <c r="N12" i="42"/>
  <c r="L12" i="42"/>
  <c r="I12" i="42"/>
  <c r="J12" i="42" s="1"/>
  <c r="H12" i="42"/>
  <c r="G12" i="42"/>
  <c r="F12" i="42"/>
  <c r="E12" i="42"/>
  <c r="D12" i="42"/>
  <c r="B12" i="42"/>
  <c r="O11" i="42"/>
  <c r="N11" i="42"/>
  <c r="L11" i="42"/>
  <c r="I11" i="42"/>
  <c r="J11" i="42" s="1"/>
  <c r="H11" i="42"/>
  <c r="G11" i="42"/>
  <c r="F11" i="42"/>
  <c r="E11" i="42"/>
  <c r="D11" i="42"/>
  <c r="B11" i="42"/>
  <c r="O10" i="42"/>
  <c r="N10" i="42"/>
  <c r="L10" i="42"/>
  <c r="I10" i="42"/>
  <c r="J10" i="42" s="1"/>
  <c r="H10" i="42"/>
  <c r="G10" i="42"/>
  <c r="F10" i="42"/>
  <c r="E10" i="42"/>
  <c r="D10" i="42"/>
  <c r="B10" i="42"/>
  <c r="Q9" i="42"/>
  <c r="O9" i="42"/>
  <c r="N9" i="42"/>
  <c r="L9" i="42"/>
  <c r="I9" i="42"/>
  <c r="J9" i="42" s="1"/>
  <c r="H9" i="42"/>
  <c r="G9" i="42"/>
  <c r="F9" i="42"/>
  <c r="E9" i="42"/>
  <c r="D9" i="42"/>
  <c r="B9" i="42"/>
  <c r="Q8" i="42"/>
  <c r="O8" i="42"/>
  <c r="N8" i="42"/>
  <c r="L8" i="42"/>
  <c r="I8" i="42"/>
  <c r="J8" i="42" s="1"/>
  <c r="H8" i="42"/>
  <c r="G8" i="42"/>
  <c r="F8" i="42"/>
  <c r="E8" i="42"/>
  <c r="D8" i="42"/>
  <c r="B8" i="42"/>
  <c r="Q7" i="42"/>
  <c r="O7" i="42"/>
  <c r="N7" i="42"/>
  <c r="L7" i="42"/>
  <c r="I7" i="42"/>
  <c r="J7" i="42" s="1"/>
  <c r="H7" i="42"/>
  <c r="G7" i="42"/>
  <c r="F7" i="42"/>
  <c r="E7" i="42"/>
  <c r="D7" i="42"/>
  <c r="B7" i="42"/>
  <c r="L6" i="42"/>
  <c r="I6" i="42"/>
  <c r="J6" i="42" s="1"/>
  <c r="H6" i="42"/>
  <c r="G6" i="42"/>
  <c r="F6" i="42"/>
  <c r="E6" i="42"/>
  <c r="D6" i="42"/>
  <c r="B6" i="42"/>
  <c r="Q20" i="41"/>
  <c r="O20" i="41"/>
  <c r="N20" i="41"/>
  <c r="M20" i="41"/>
  <c r="L20" i="41"/>
  <c r="I20" i="41"/>
  <c r="J20" i="41" s="1"/>
  <c r="H20" i="41"/>
  <c r="G20" i="41"/>
  <c r="F20" i="41"/>
  <c r="E20" i="41"/>
  <c r="D20" i="41"/>
  <c r="B20" i="41"/>
  <c r="Q19" i="41"/>
  <c r="O19" i="41"/>
  <c r="N19" i="41"/>
  <c r="L19" i="41"/>
  <c r="I19" i="41"/>
  <c r="J19" i="41" s="1"/>
  <c r="H19" i="41"/>
  <c r="G19" i="41"/>
  <c r="F19" i="41"/>
  <c r="E19" i="41"/>
  <c r="D19" i="41"/>
  <c r="B19" i="41"/>
  <c r="Q18" i="41"/>
  <c r="O18" i="41"/>
  <c r="N18" i="41"/>
  <c r="L18" i="41"/>
  <c r="I18" i="41"/>
  <c r="J18" i="41" s="1"/>
  <c r="H18" i="41"/>
  <c r="G18" i="41"/>
  <c r="F18" i="41"/>
  <c r="E18" i="41"/>
  <c r="D18" i="41"/>
  <c r="B18" i="41"/>
  <c r="O15" i="41"/>
  <c r="N15" i="41"/>
  <c r="L15" i="41"/>
  <c r="I15" i="41"/>
  <c r="J15" i="41" s="1"/>
  <c r="H15" i="41"/>
  <c r="G15" i="41"/>
  <c r="F15" i="41"/>
  <c r="E15" i="41"/>
  <c r="D15" i="41"/>
  <c r="B15" i="41"/>
  <c r="O14" i="41"/>
  <c r="N14" i="41"/>
  <c r="L14" i="41"/>
  <c r="I14" i="41"/>
  <c r="J14" i="41" s="1"/>
  <c r="H14" i="41"/>
  <c r="G14" i="41"/>
  <c r="F14" i="41"/>
  <c r="E14" i="41"/>
  <c r="D14" i="41"/>
  <c r="B14" i="41"/>
  <c r="O13" i="41"/>
  <c r="N13" i="41"/>
  <c r="L13" i="41"/>
  <c r="I13" i="41"/>
  <c r="J13" i="41" s="1"/>
  <c r="H13" i="41"/>
  <c r="G13" i="41"/>
  <c r="F13" i="41"/>
  <c r="E13" i="41"/>
  <c r="D13" i="41"/>
  <c r="B13" i="41"/>
  <c r="O12" i="41"/>
  <c r="N12" i="41"/>
  <c r="L12" i="41"/>
  <c r="I12" i="41"/>
  <c r="J12" i="41" s="1"/>
  <c r="H12" i="41"/>
  <c r="G12" i="41"/>
  <c r="F12" i="41"/>
  <c r="E12" i="41"/>
  <c r="D12" i="41"/>
  <c r="B12" i="41"/>
  <c r="O11" i="41"/>
  <c r="N11" i="41"/>
  <c r="L11" i="41"/>
  <c r="I11" i="41"/>
  <c r="J11" i="41" s="1"/>
  <c r="H11" i="41"/>
  <c r="G11" i="41"/>
  <c r="F11" i="41"/>
  <c r="E11" i="41"/>
  <c r="D11" i="41"/>
  <c r="B11" i="41"/>
  <c r="Q10" i="41"/>
  <c r="O10" i="41"/>
  <c r="N10" i="41"/>
  <c r="L10" i="41"/>
  <c r="I10" i="41"/>
  <c r="J10" i="41" s="1"/>
  <c r="H10" i="41"/>
  <c r="G10" i="41"/>
  <c r="F10" i="41"/>
  <c r="E10" i="41"/>
  <c r="D10" i="41"/>
  <c r="B10" i="41"/>
  <c r="Q9" i="41"/>
  <c r="O9" i="41"/>
  <c r="N9" i="41"/>
  <c r="L9" i="41"/>
  <c r="I9" i="41"/>
  <c r="J9" i="41" s="1"/>
  <c r="H9" i="41"/>
  <c r="G9" i="41"/>
  <c r="F9" i="41"/>
  <c r="E9" i="41"/>
  <c r="D9" i="41"/>
  <c r="B9" i="41"/>
  <c r="Q8" i="41"/>
  <c r="O8" i="41"/>
  <c r="N8" i="41"/>
  <c r="L8" i="41"/>
  <c r="I8" i="41"/>
  <c r="J8" i="41" s="1"/>
  <c r="H8" i="41"/>
  <c r="G8" i="41"/>
  <c r="F8" i="41"/>
  <c r="E8" i="41"/>
  <c r="D8" i="41"/>
  <c r="B8" i="41"/>
  <c r="Q20" i="40"/>
  <c r="O20" i="40"/>
  <c r="N20" i="40"/>
  <c r="M20" i="40"/>
  <c r="L20" i="40"/>
  <c r="I20" i="40"/>
  <c r="J20" i="40" s="1"/>
  <c r="H20" i="40"/>
  <c r="G20" i="40"/>
  <c r="F20" i="40"/>
  <c r="E20" i="40"/>
  <c r="D20" i="40"/>
  <c r="B20" i="40"/>
  <c r="Q19" i="40"/>
  <c r="O19" i="40"/>
  <c r="N19" i="40"/>
  <c r="L19" i="40"/>
  <c r="I19" i="40"/>
  <c r="J19" i="40" s="1"/>
  <c r="H19" i="40"/>
  <c r="G19" i="40"/>
  <c r="F19" i="40"/>
  <c r="E19" i="40"/>
  <c r="D19" i="40"/>
  <c r="B19" i="40"/>
  <c r="Q18" i="40"/>
  <c r="O18" i="40"/>
  <c r="N18" i="40"/>
  <c r="L18" i="40"/>
  <c r="I18" i="40"/>
  <c r="J18" i="40" s="1"/>
  <c r="H18" i="40"/>
  <c r="G18" i="40"/>
  <c r="F18" i="40"/>
  <c r="E18" i="40"/>
  <c r="D18" i="40"/>
  <c r="B18" i="40"/>
  <c r="O15" i="40"/>
  <c r="N15" i="40"/>
  <c r="L15" i="40"/>
  <c r="I15" i="40"/>
  <c r="J15" i="40" s="1"/>
  <c r="H15" i="40"/>
  <c r="G15" i="40"/>
  <c r="F15" i="40"/>
  <c r="E15" i="40"/>
  <c r="D15" i="40"/>
  <c r="B15" i="40"/>
  <c r="O14" i="40"/>
  <c r="N14" i="40"/>
  <c r="L14" i="40"/>
  <c r="I14" i="40"/>
  <c r="J14" i="40" s="1"/>
  <c r="H14" i="40"/>
  <c r="G14" i="40"/>
  <c r="F14" i="40"/>
  <c r="E14" i="40"/>
  <c r="D14" i="40"/>
  <c r="B14" i="40"/>
  <c r="L5" i="40"/>
  <c r="I5" i="40"/>
  <c r="J5" i="40" s="1"/>
  <c r="H5" i="40"/>
  <c r="G5" i="40"/>
  <c r="F5" i="40"/>
  <c r="E5" i="40"/>
  <c r="D5" i="40"/>
  <c r="B5" i="40"/>
  <c r="Q20" i="39"/>
  <c r="O20" i="39"/>
  <c r="N20" i="39"/>
  <c r="M20" i="39"/>
  <c r="L20" i="39"/>
  <c r="I20" i="39"/>
  <c r="J20" i="39" s="1"/>
  <c r="H20" i="39"/>
  <c r="G20" i="39"/>
  <c r="F20" i="39"/>
  <c r="E20" i="39"/>
  <c r="D20" i="39"/>
  <c r="B20" i="39"/>
  <c r="Q19" i="39"/>
  <c r="O19" i="39"/>
  <c r="N19" i="39"/>
  <c r="L19" i="39"/>
  <c r="I19" i="39"/>
  <c r="J19" i="39" s="1"/>
  <c r="H19" i="39"/>
  <c r="G19" i="39"/>
  <c r="F19" i="39"/>
  <c r="E19" i="39"/>
  <c r="D19" i="39"/>
  <c r="B19" i="39"/>
  <c r="Q18" i="39"/>
  <c r="O18" i="39"/>
  <c r="N18" i="39"/>
  <c r="L18" i="39"/>
  <c r="I18" i="39"/>
  <c r="J18" i="39" s="1"/>
  <c r="H18" i="39"/>
  <c r="G18" i="39"/>
  <c r="F18" i="39"/>
  <c r="E18" i="39"/>
  <c r="D18" i="39"/>
  <c r="B18" i="39"/>
  <c r="L15" i="39"/>
  <c r="I15" i="39"/>
  <c r="N15" i="39" s="1"/>
  <c r="O15" i="39" s="1"/>
  <c r="H15" i="39"/>
  <c r="G15" i="39"/>
  <c r="F15" i="39"/>
  <c r="E15" i="39"/>
  <c r="D15" i="39"/>
  <c r="B15" i="39"/>
  <c r="L14" i="39"/>
  <c r="I14" i="39"/>
  <c r="N14" i="39" s="1"/>
  <c r="O14" i="39" s="1"/>
  <c r="H14" i="39"/>
  <c r="G14" i="39"/>
  <c r="F14" i="39"/>
  <c r="E14" i="39"/>
  <c r="D14" i="39"/>
  <c r="B14" i="39"/>
  <c r="L13" i="39"/>
  <c r="I13" i="39"/>
  <c r="N13" i="39" s="1"/>
  <c r="O13" i="39" s="1"/>
  <c r="H13" i="39"/>
  <c r="G13" i="39"/>
  <c r="F13" i="39"/>
  <c r="E13" i="39"/>
  <c r="D13" i="39"/>
  <c r="B13" i="39"/>
  <c r="D12" i="36"/>
  <c r="E12" i="36"/>
  <c r="F12" i="36"/>
  <c r="G12" i="36"/>
  <c r="H12" i="36"/>
  <c r="I12" i="36"/>
  <c r="J12" i="36" s="1"/>
  <c r="L12" i="36"/>
  <c r="D13" i="36"/>
  <c r="E13" i="36"/>
  <c r="F13" i="36"/>
  <c r="G13" i="36"/>
  <c r="H13" i="36"/>
  <c r="I13" i="36"/>
  <c r="N13" i="36" s="1"/>
  <c r="O13" i="36" s="1"/>
  <c r="L13" i="36"/>
  <c r="B12" i="36"/>
  <c r="B13" i="36"/>
  <c r="D14" i="37"/>
  <c r="E14" i="37"/>
  <c r="F14" i="37"/>
  <c r="G14" i="37"/>
  <c r="H14" i="37"/>
  <c r="I14" i="37"/>
  <c r="J14" i="37" s="1"/>
  <c r="L14" i="37"/>
  <c r="D15" i="37"/>
  <c r="E15" i="37"/>
  <c r="F15" i="37"/>
  <c r="G15" i="37"/>
  <c r="H15" i="37"/>
  <c r="I15" i="37"/>
  <c r="N15" i="37" s="1"/>
  <c r="O15" i="37" s="1"/>
  <c r="L15" i="37"/>
  <c r="B14" i="37"/>
  <c r="B15" i="37"/>
  <c r="Q20" i="38"/>
  <c r="O20" i="38"/>
  <c r="N20" i="38"/>
  <c r="M20" i="38"/>
  <c r="L20" i="38"/>
  <c r="I20" i="38"/>
  <c r="J20" i="38" s="1"/>
  <c r="H20" i="38"/>
  <c r="G20" i="38"/>
  <c r="F20" i="38"/>
  <c r="E20" i="38"/>
  <c r="D20" i="38"/>
  <c r="B20" i="38"/>
  <c r="Q19" i="38"/>
  <c r="O19" i="38"/>
  <c r="N19" i="38"/>
  <c r="L19" i="38"/>
  <c r="I19" i="38"/>
  <c r="J19" i="38" s="1"/>
  <c r="H19" i="38"/>
  <c r="G19" i="38"/>
  <c r="F19" i="38"/>
  <c r="E19" i="38"/>
  <c r="D19" i="38"/>
  <c r="B19" i="38"/>
  <c r="Q18" i="38"/>
  <c r="O18" i="38"/>
  <c r="N18" i="38"/>
  <c r="L18" i="38"/>
  <c r="I18" i="38"/>
  <c r="J18" i="38" s="1"/>
  <c r="H18" i="38"/>
  <c r="G18" i="38"/>
  <c r="F18" i="38"/>
  <c r="E18" i="38"/>
  <c r="D18" i="38"/>
  <c r="B18" i="38"/>
  <c r="O11" i="38"/>
  <c r="N11" i="38"/>
  <c r="L11" i="38"/>
  <c r="I11" i="38"/>
  <c r="J11" i="38" s="1"/>
  <c r="H11" i="38"/>
  <c r="G11" i="38"/>
  <c r="F11" i="38"/>
  <c r="E11" i="38"/>
  <c r="D11" i="38"/>
  <c r="B11" i="38"/>
  <c r="Q10" i="38"/>
  <c r="O10" i="38"/>
  <c r="N10" i="38"/>
  <c r="L10" i="38"/>
  <c r="I10" i="38"/>
  <c r="J10" i="38" s="1"/>
  <c r="H10" i="38"/>
  <c r="G10" i="38"/>
  <c r="F10" i="38"/>
  <c r="E10" i="38"/>
  <c r="D10" i="38"/>
  <c r="B10" i="38"/>
  <c r="N9" i="38"/>
  <c r="O9" i="38" s="1"/>
  <c r="L9" i="38"/>
  <c r="J9" i="38"/>
  <c r="H9" i="38"/>
  <c r="G9" i="38"/>
  <c r="F9" i="38"/>
  <c r="E9" i="38"/>
  <c r="D9" i="38"/>
  <c r="B9" i="38"/>
  <c r="L8" i="38"/>
  <c r="I8" i="38"/>
  <c r="J8" i="38" s="1"/>
  <c r="H8" i="38"/>
  <c r="G8" i="38"/>
  <c r="F8" i="38"/>
  <c r="E8" i="38"/>
  <c r="D8" i="38"/>
  <c r="B8" i="38"/>
  <c r="L7" i="38"/>
  <c r="I7" i="38"/>
  <c r="H7" i="38"/>
  <c r="G7" i="38"/>
  <c r="F7" i="38"/>
  <c r="E7" i="38"/>
  <c r="D7" i="38"/>
  <c r="B7" i="38"/>
  <c r="L6" i="38"/>
  <c r="I6" i="38"/>
  <c r="J6" i="38" s="1"/>
  <c r="H6" i="38"/>
  <c r="G6" i="38"/>
  <c r="F6" i="38"/>
  <c r="E6" i="38"/>
  <c r="D6" i="38"/>
  <c r="B6" i="38"/>
  <c r="L5" i="38"/>
  <c r="I5" i="38"/>
  <c r="J5" i="38" s="1"/>
  <c r="H5" i="38"/>
  <c r="G5" i="38"/>
  <c r="F5" i="38"/>
  <c r="E5" i="38"/>
  <c r="D5" i="38"/>
  <c r="B5" i="38"/>
  <c r="L13" i="37"/>
  <c r="I13" i="37"/>
  <c r="J13" i="37" s="1"/>
  <c r="H13" i="37"/>
  <c r="G13" i="37"/>
  <c r="F13" i="37"/>
  <c r="E13" i="37"/>
  <c r="D13" i="37"/>
  <c r="B13" i="37"/>
  <c r="L12" i="37"/>
  <c r="I12" i="37"/>
  <c r="J12" i="37" s="1"/>
  <c r="H12" i="37"/>
  <c r="G12" i="37"/>
  <c r="F12" i="37"/>
  <c r="E12" i="37"/>
  <c r="D12" i="37"/>
  <c r="B12" i="37"/>
  <c r="L9" i="37"/>
  <c r="I9" i="37"/>
  <c r="J9" i="37" s="1"/>
  <c r="H9" i="37"/>
  <c r="G9" i="37"/>
  <c r="F9" i="37"/>
  <c r="E9" i="37"/>
  <c r="D9" i="37"/>
  <c r="B9" i="37"/>
  <c r="L8" i="37"/>
  <c r="I8" i="37"/>
  <c r="H8" i="37"/>
  <c r="G8" i="37"/>
  <c r="F8" i="37"/>
  <c r="E8" i="37"/>
  <c r="D8" i="37"/>
  <c r="B8" i="37"/>
  <c r="L7" i="37"/>
  <c r="I7" i="37"/>
  <c r="J7" i="37" s="1"/>
  <c r="H7" i="37"/>
  <c r="G7" i="37"/>
  <c r="F7" i="37"/>
  <c r="E7" i="37"/>
  <c r="D7" i="37"/>
  <c r="B7" i="37"/>
  <c r="L6" i="37"/>
  <c r="I6" i="37"/>
  <c r="J6" i="37" s="1"/>
  <c r="H6" i="37"/>
  <c r="G6" i="37"/>
  <c r="F6" i="37"/>
  <c r="E6" i="37"/>
  <c r="D6" i="37"/>
  <c r="B6" i="37"/>
  <c r="L11" i="36"/>
  <c r="I11" i="36"/>
  <c r="J11" i="36" s="1"/>
  <c r="H11" i="36"/>
  <c r="G11" i="36"/>
  <c r="F11" i="36"/>
  <c r="E11" i="36"/>
  <c r="D11" i="36"/>
  <c r="B11" i="36"/>
  <c r="L10" i="36"/>
  <c r="I10" i="36"/>
  <c r="J10" i="36" s="1"/>
  <c r="H10" i="36"/>
  <c r="G10" i="36"/>
  <c r="F10" i="36"/>
  <c r="E10" i="36"/>
  <c r="D10" i="36"/>
  <c r="B10" i="36"/>
  <c r="L9" i="36"/>
  <c r="I9" i="36"/>
  <c r="N9" i="36" s="1"/>
  <c r="O9" i="36" s="1"/>
  <c r="H9" i="36"/>
  <c r="G9" i="36"/>
  <c r="F9" i="36"/>
  <c r="E9" i="36"/>
  <c r="D9" i="36"/>
  <c r="B9" i="36"/>
  <c r="L8" i="36"/>
  <c r="I8" i="36"/>
  <c r="J8" i="36" s="1"/>
  <c r="H8" i="36"/>
  <c r="G8" i="36"/>
  <c r="F8" i="36"/>
  <c r="E8" i="36"/>
  <c r="D8" i="36"/>
  <c r="B8" i="36"/>
  <c r="L7" i="36"/>
  <c r="I7" i="36"/>
  <c r="J7" i="36" s="1"/>
  <c r="H7" i="36"/>
  <c r="G7" i="36"/>
  <c r="F7" i="36"/>
  <c r="E7" i="36"/>
  <c r="D7" i="36"/>
  <c r="B7" i="36"/>
  <c r="L6" i="36"/>
  <c r="J6" i="36"/>
  <c r="H6" i="36"/>
  <c r="G6" i="36"/>
  <c r="F6" i="36"/>
  <c r="E6" i="36"/>
  <c r="D6" i="36"/>
  <c r="B6" i="36"/>
  <c r="Q21" i="35"/>
  <c r="O21" i="35"/>
  <c r="N21" i="35"/>
  <c r="M21" i="35"/>
  <c r="L21" i="35"/>
  <c r="I21" i="35"/>
  <c r="J21" i="35" s="1"/>
  <c r="H21" i="35"/>
  <c r="G21" i="35"/>
  <c r="F21" i="35"/>
  <c r="E21" i="35"/>
  <c r="D21" i="35"/>
  <c r="B21" i="35"/>
  <c r="Q20" i="35"/>
  <c r="O20" i="35"/>
  <c r="N20" i="35"/>
  <c r="L20" i="35"/>
  <c r="I20" i="35"/>
  <c r="J20" i="35" s="1"/>
  <c r="H20" i="35"/>
  <c r="G20" i="35"/>
  <c r="F20" i="35"/>
  <c r="E20" i="35"/>
  <c r="D20" i="35"/>
  <c r="B20" i="35"/>
  <c r="Q19" i="35"/>
  <c r="O19" i="35"/>
  <c r="N19" i="35"/>
  <c r="L19" i="35"/>
  <c r="I19" i="35"/>
  <c r="J19" i="35" s="1"/>
  <c r="H19" i="35"/>
  <c r="G19" i="35"/>
  <c r="F19" i="35"/>
  <c r="E19" i="35"/>
  <c r="D19" i="35"/>
  <c r="B19" i="35"/>
  <c r="H18" i="35"/>
  <c r="G18" i="35"/>
  <c r="F18" i="35"/>
  <c r="E18" i="35"/>
  <c r="D18" i="35"/>
  <c r="B18" i="35"/>
  <c r="H17" i="35"/>
  <c r="G17" i="35"/>
  <c r="F17" i="35"/>
  <c r="E17" i="35"/>
  <c r="D17" i="35"/>
  <c r="B17" i="35"/>
  <c r="H16" i="35"/>
  <c r="G16" i="35"/>
  <c r="F16" i="35"/>
  <c r="E16" i="35"/>
  <c r="D16" i="35"/>
  <c r="B16" i="35"/>
  <c r="H15" i="35"/>
  <c r="G15" i="35"/>
  <c r="F15" i="35"/>
  <c r="E15" i="35"/>
  <c r="D15" i="35"/>
  <c r="B15" i="35"/>
  <c r="H14" i="35"/>
  <c r="G14" i="35"/>
  <c r="F14" i="35"/>
  <c r="E14" i="35"/>
  <c r="D14" i="35"/>
  <c r="B14" i="35"/>
  <c r="H13" i="35"/>
  <c r="G13" i="35"/>
  <c r="F13" i="35"/>
  <c r="E13" i="35"/>
  <c r="D13" i="35"/>
  <c r="B13" i="35"/>
  <c r="H12" i="35"/>
  <c r="G12" i="35"/>
  <c r="F12" i="35"/>
  <c r="E12" i="35"/>
  <c r="D12" i="35"/>
  <c r="B12" i="35"/>
  <c r="H11" i="35"/>
  <c r="G11" i="35"/>
  <c r="F11" i="35"/>
  <c r="E11" i="35"/>
  <c r="D11" i="35"/>
  <c r="B11" i="35"/>
  <c r="Q10" i="35"/>
  <c r="L10" i="35"/>
  <c r="I10" i="35"/>
  <c r="J10" i="35" s="1"/>
  <c r="H10" i="35"/>
  <c r="G10" i="35"/>
  <c r="F10" i="35"/>
  <c r="E10" i="35"/>
  <c r="D10" i="35"/>
  <c r="B10" i="35"/>
  <c r="Q9" i="35"/>
  <c r="L9" i="35"/>
  <c r="I9" i="35"/>
  <c r="J9" i="35" s="1"/>
  <c r="H9" i="35"/>
  <c r="G9" i="35"/>
  <c r="F9" i="35"/>
  <c r="E9" i="35"/>
  <c r="D9" i="35"/>
  <c r="B9" i="35"/>
  <c r="L7" i="35"/>
  <c r="I7" i="35"/>
  <c r="N7" i="35" s="1"/>
  <c r="O7" i="35" s="1"/>
  <c r="H7" i="35"/>
  <c r="G7" i="35"/>
  <c r="F7" i="35"/>
  <c r="E7" i="35"/>
  <c r="D7" i="35"/>
  <c r="B7" i="35"/>
  <c r="L6" i="35"/>
  <c r="I6" i="35"/>
  <c r="J6" i="35" s="1"/>
  <c r="H6" i="35"/>
  <c r="G6" i="35"/>
  <c r="F6" i="35"/>
  <c r="E6" i="35"/>
  <c r="D6" i="35"/>
  <c r="B6" i="35"/>
  <c r="L5" i="35"/>
  <c r="I5" i="35"/>
  <c r="J5" i="35" s="1"/>
  <c r="H5" i="35"/>
  <c r="G5" i="35"/>
  <c r="F5" i="35"/>
  <c r="E5" i="35"/>
  <c r="D5" i="35"/>
  <c r="B5" i="35"/>
  <c r="L21" i="34"/>
  <c r="J21" i="34"/>
  <c r="H21" i="34"/>
  <c r="G21" i="34"/>
  <c r="F21" i="34"/>
  <c r="E21" i="34"/>
  <c r="D21" i="34"/>
  <c r="B21" i="34"/>
  <c r="B20" i="34"/>
  <c r="L18" i="34"/>
  <c r="J18" i="34"/>
  <c r="H18" i="34"/>
  <c r="G18" i="34"/>
  <c r="F18" i="34"/>
  <c r="E18" i="34"/>
  <c r="D18" i="34"/>
  <c r="B18" i="34"/>
  <c r="L17" i="34"/>
  <c r="J17" i="34"/>
  <c r="H17" i="34"/>
  <c r="G17" i="34"/>
  <c r="F17" i="34"/>
  <c r="E17" i="34"/>
  <c r="D17" i="34"/>
  <c r="B17" i="34"/>
  <c r="L13" i="34"/>
  <c r="I13" i="34"/>
  <c r="H13" i="34"/>
  <c r="G13" i="34"/>
  <c r="F13" i="34"/>
  <c r="E13" i="34"/>
  <c r="D13" i="34"/>
  <c r="B13" i="34"/>
  <c r="L12" i="34"/>
  <c r="I12" i="34"/>
  <c r="H12" i="34"/>
  <c r="G12" i="34"/>
  <c r="F12" i="34"/>
  <c r="E12" i="34"/>
  <c r="D12" i="34"/>
  <c r="B12" i="34"/>
  <c r="L11" i="34"/>
  <c r="I11" i="34"/>
  <c r="H11" i="34"/>
  <c r="G11" i="34"/>
  <c r="F11" i="34"/>
  <c r="E11" i="34"/>
  <c r="D11" i="34"/>
  <c r="B11" i="34"/>
  <c r="L10" i="34"/>
  <c r="I10" i="34"/>
  <c r="H10" i="34"/>
  <c r="G10" i="34"/>
  <c r="F10" i="34"/>
  <c r="E10" i="34"/>
  <c r="D10" i="34"/>
  <c r="B10" i="34"/>
  <c r="L9" i="34"/>
  <c r="I9" i="34"/>
  <c r="N9" i="34" s="1"/>
  <c r="O9" i="34" s="1"/>
  <c r="H9" i="34"/>
  <c r="G9" i="34"/>
  <c r="F9" i="34"/>
  <c r="E9" i="34"/>
  <c r="D9" i="34"/>
  <c r="B9" i="34"/>
  <c r="L8" i="34"/>
  <c r="I8" i="34"/>
  <c r="H8" i="34"/>
  <c r="G8" i="34"/>
  <c r="F8" i="34"/>
  <c r="E8" i="34"/>
  <c r="D8" i="34"/>
  <c r="B8" i="34"/>
  <c r="L7" i="34"/>
  <c r="I7" i="34"/>
  <c r="H7" i="34"/>
  <c r="G7" i="34"/>
  <c r="F7" i="34"/>
  <c r="E7" i="34"/>
  <c r="D7" i="34"/>
  <c r="B7" i="34"/>
  <c r="L6" i="34"/>
  <c r="I6" i="34"/>
  <c r="N6" i="34" s="1"/>
  <c r="O6" i="34" s="1"/>
  <c r="H6" i="34"/>
  <c r="G6" i="34"/>
  <c r="F6" i="34"/>
  <c r="E6" i="34"/>
  <c r="D6" i="34"/>
  <c r="B6" i="34"/>
  <c r="O19" i="33"/>
  <c r="N19" i="33"/>
  <c r="L19" i="33"/>
  <c r="I19" i="33"/>
  <c r="J19" i="33" s="1"/>
  <c r="H19" i="33"/>
  <c r="G19" i="33"/>
  <c r="F19" i="33"/>
  <c r="E19" i="33"/>
  <c r="D19" i="33"/>
  <c r="B19" i="33"/>
  <c r="O18" i="33"/>
  <c r="N18" i="33"/>
  <c r="L18" i="33"/>
  <c r="I18" i="33"/>
  <c r="J18" i="33" s="1"/>
  <c r="H18" i="33"/>
  <c r="G18" i="33"/>
  <c r="F18" i="33"/>
  <c r="E18" i="33"/>
  <c r="D18" i="33"/>
  <c r="B18" i="33"/>
  <c r="O17" i="33"/>
  <c r="N17" i="33"/>
  <c r="L17" i="33"/>
  <c r="I17" i="33"/>
  <c r="J17" i="33" s="1"/>
  <c r="H17" i="33"/>
  <c r="G17" i="33"/>
  <c r="F17" i="33"/>
  <c r="E17" i="33"/>
  <c r="D17" i="33"/>
  <c r="B17" i="33"/>
  <c r="O16" i="33"/>
  <c r="N16" i="33"/>
  <c r="L16" i="33"/>
  <c r="I16" i="33"/>
  <c r="J16" i="33" s="1"/>
  <c r="H16" i="33"/>
  <c r="G16" i="33"/>
  <c r="F16" i="33"/>
  <c r="E16" i="33"/>
  <c r="D16" i="33"/>
  <c r="B16" i="33"/>
  <c r="O15" i="33"/>
  <c r="N15" i="33"/>
  <c r="L15" i="33"/>
  <c r="I15" i="33"/>
  <c r="J15" i="33" s="1"/>
  <c r="H15" i="33"/>
  <c r="G15" i="33"/>
  <c r="F15" i="33"/>
  <c r="E15" i="33"/>
  <c r="D15" i="33"/>
  <c r="B15" i="33"/>
  <c r="O14" i="33"/>
  <c r="N14" i="33"/>
  <c r="L14" i="33"/>
  <c r="I14" i="33"/>
  <c r="J14" i="33" s="1"/>
  <c r="H14" i="33"/>
  <c r="G14" i="33"/>
  <c r="F14" i="33"/>
  <c r="E14" i="33"/>
  <c r="D14" i="33"/>
  <c r="B14" i="33"/>
  <c r="O13" i="33"/>
  <c r="N13" i="33"/>
  <c r="L13" i="33"/>
  <c r="I13" i="33"/>
  <c r="J13" i="33" s="1"/>
  <c r="H13" i="33"/>
  <c r="G13" i="33"/>
  <c r="F13" i="33"/>
  <c r="E13" i="33"/>
  <c r="D13" i="33"/>
  <c r="B13" i="33"/>
  <c r="O12" i="33"/>
  <c r="L12" i="33"/>
  <c r="I12" i="33"/>
  <c r="J12" i="33" s="1"/>
  <c r="H12" i="33"/>
  <c r="G12" i="33"/>
  <c r="F12" i="33"/>
  <c r="E12" i="33"/>
  <c r="D12" i="33"/>
  <c r="B12" i="33"/>
  <c r="O11" i="33"/>
  <c r="N11" i="33"/>
  <c r="L11" i="33"/>
  <c r="I11" i="33"/>
  <c r="J11" i="33" s="1"/>
  <c r="H11" i="33"/>
  <c r="G11" i="33"/>
  <c r="F11" i="33"/>
  <c r="E11" i="33"/>
  <c r="D11" i="33"/>
  <c r="B11" i="33"/>
  <c r="O10" i="33"/>
  <c r="N10" i="33"/>
  <c r="L10" i="33"/>
  <c r="I10" i="33"/>
  <c r="J10" i="33" s="1"/>
  <c r="H10" i="33"/>
  <c r="G10" i="33"/>
  <c r="F10" i="33"/>
  <c r="E10" i="33"/>
  <c r="D10" i="33"/>
  <c r="B10" i="33"/>
  <c r="O9" i="33"/>
  <c r="N9" i="33"/>
  <c r="L9" i="33"/>
  <c r="I9" i="33"/>
  <c r="J9" i="33" s="1"/>
  <c r="H9" i="33"/>
  <c r="G9" i="33"/>
  <c r="F9" i="33"/>
  <c r="E9" i="33"/>
  <c r="D9" i="33"/>
  <c r="B9" i="33"/>
  <c r="O8" i="33"/>
  <c r="N8" i="33"/>
  <c r="L8" i="33"/>
  <c r="I8" i="33"/>
  <c r="J8" i="33" s="1"/>
  <c r="H8" i="33"/>
  <c r="G8" i="33"/>
  <c r="F8" i="33"/>
  <c r="E8" i="33"/>
  <c r="D8" i="33"/>
  <c r="B8" i="33"/>
  <c r="O7" i="33"/>
  <c r="N7" i="33"/>
  <c r="L7" i="33"/>
  <c r="I7" i="33"/>
  <c r="J7" i="33" s="1"/>
  <c r="H7" i="33"/>
  <c r="G7" i="33"/>
  <c r="F7" i="33"/>
  <c r="E7" i="33"/>
  <c r="D7" i="33"/>
  <c r="B7" i="33"/>
  <c r="N6" i="33"/>
  <c r="O6" i="33" s="1"/>
  <c r="L6" i="33"/>
  <c r="I6" i="33"/>
  <c r="J6" i="33" s="1"/>
  <c r="H6" i="33"/>
  <c r="G6" i="33"/>
  <c r="F6" i="33"/>
  <c r="E6" i="33"/>
  <c r="D6" i="33"/>
  <c r="B6" i="33"/>
  <c r="L5" i="33"/>
  <c r="I5" i="33"/>
  <c r="H5" i="33"/>
  <c r="G5" i="33"/>
  <c r="F5" i="33"/>
  <c r="E5" i="33"/>
  <c r="D5" i="33"/>
  <c r="B5" i="33"/>
  <c r="O19" i="32"/>
  <c r="N19" i="32"/>
  <c r="L19" i="32"/>
  <c r="I19" i="32"/>
  <c r="J19" i="32" s="1"/>
  <c r="H19" i="32"/>
  <c r="G19" i="32"/>
  <c r="F19" i="32"/>
  <c r="E19" i="32"/>
  <c r="D19" i="32"/>
  <c r="B19" i="32"/>
  <c r="O18" i="32"/>
  <c r="N18" i="32"/>
  <c r="L18" i="32"/>
  <c r="I18" i="32"/>
  <c r="J18" i="32" s="1"/>
  <c r="H18" i="32"/>
  <c r="G18" i="32"/>
  <c r="F18" i="32"/>
  <c r="E18" i="32"/>
  <c r="D18" i="32"/>
  <c r="B18" i="32"/>
  <c r="O17" i="32"/>
  <c r="N17" i="32"/>
  <c r="L17" i="32"/>
  <c r="I17" i="32"/>
  <c r="J17" i="32" s="1"/>
  <c r="H17" i="32"/>
  <c r="G17" i="32"/>
  <c r="F17" i="32"/>
  <c r="E17" i="32"/>
  <c r="D17" i="32"/>
  <c r="B17" i="32"/>
  <c r="O16" i="32"/>
  <c r="N16" i="32"/>
  <c r="L16" i="32"/>
  <c r="I16" i="32"/>
  <c r="J16" i="32" s="1"/>
  <c r="H16" i="32"/>
  <c r="G16" i="32"/>
  <c r="F16" i="32"/>
  <c r="E16" i="32"/>
  <c r="D16" i="32"/>
  <c r="B16" i="32"/>
  <c r="O15" i="32"/>
  <c r="N15" i="32"/>
  <c r="L15" i="32"/>
  <c r="I15" i="32"/>
  <c r="J15" i="32" s="1"/>
  <c r="H15" i="32"/>
  <c r="G15" i="32"/>
  <c r="F15" i="32"/>
  <c r="E15" i="32"/>
  <c r="D15" i="32"/>
  <c r="B15" i="32"/>
  <c r="O14" i="32"/>
  <c r="N14" i="32"/>
  <c r="L14" i="32"/>
  <c r="I14" i="32"/>
  <c r="J14" i="32" s="1"/>
  <c r="H14" i="32"/>
  <c r="G14" i="32"/>
  <c r="F14" i="32"/>
  <c r="E14" i="32"/>
  <c r="D14" i="32"/>
  <c r="B14" i="32"/>
  <c r="O13" i="32"/>
  <c r="N13" i="32"/>
  <c r="L13" i="32"/>
  <c r="I13" i="32"/>
  <c r="J13" i="32" s="1"/>
  <c r="H13" i="32"/>
  <c r="G13" i="32"/>
  <c r="F13" i="32"/>
  <c r="E13" i="32"/>
  <c r="D13" i="32"/>
  <c r="B13" i="32"/>
  <c r="L12" i="32"/>
  <c r="I12" i="32"/>
  <c r="J12" i="32" s="1"/>
  <c r="H12" i="32"/>
  <c r="G12" i="32"/>
  <c r="F12" i="32"/>
  <c r="E12" i="32"/>
  <c r="D12" i="32"/>
  <c r="B12" i="32"/>
  <c r="L11" i="32"/>
  <c r="I11" i="32"/>
  <c r="J11" i="32" s="1"/>
  <c r="H11" i="32"/>
  <c r="G11" i="32"/>
  <c r="F11" i="32"/>
  <c r="E11" i="32"/>
  <c r="D11" i="32"/>
  <c r="B11" i="32"/>
  <c r="L10" i="32"/>
  <c r="I10" i="32"/>
  <c r="J10" i="32" s="1"/>
  <c r="H10" i="32"/>
  <c r="G10" i="32"/>
  <c r="F10" i="32"/>
  <c r="E10" i="32"/>
  <c r="D10" i="32"/>
  <c r="B10" i="32"/>
  <c r="L9" i="32"/>
  <c r="I9" i="32"/>
  <c r="N9" i="32" s="1"/>
  <c r="O9" i="32" s="1"/>
  <c r="H9" i="32"/>
  <c r="G9" i="32"/>
  <c r="F9" i="32"/>
  <c r="E9" i="32"/>
  <c r="D9" i="32"/>
  <c r="B9" i="32"/>
  <c r="N8" i="32"/>
  <c r="O8" i="32" s="1"/>
  <c r="L8" i="32"/>
  <c r="I8" i="32"/>
  <c r="J8" i="32" s="1"/>
  <c r="H8" i="32"/>
  <c r="G8" i="32"/>
  <c r="F8" i="32"/>
  <c r="E8" i="32"/>
  <c r="D8" i="32"/>
  <c r="B8" i="32"/>
  <c r="L7" i="32"/>
  <c r="I7" i="32"/>
  <c r="J7" i="32" s="1"/>
  <c r="H7" i="32"/>
  <c r="G7" i="32"/>
  <c r="F7" i="32"/>
  <c r="E7" i="32"/>
  <c r="D7" i="32"/>
  <c r="B7" i="32"/>
  <c r="L6" i="32"/>
  <c r="I6" i="32"/>
  <c r="J6" i="32" s="1"/>
  <c r="H6" i="32"/>
  <c r="G6" i="32"/>
  <c r="F6" i="32"/>
  <c r="E6" i="32"/>
  <c r="D6" i="32"/>
  <c r="B6" i="32"/>
  <c r="L5" i="32"/>
  <c r="I5" i="32"/>
  <c r="H5" i="32"/>
  <c r="G5" i="32"/>
  <c r="F5" i="32"/>
  <c r="E5" i="32"/>
  <c r="D5" i="32"/>
  <c r="B5" i="32"/>
  <c r="O20" i="31"/>
  <c r="N20" i="31"/>
  <c r="L20" i="31"/>
  <c r="I20" i="31"/>
  <c r="J20" i="31" s="1"/>
  <c r="H20" i="31"/>
  <c r="G20" i="31"/>
  <c r="F20" i="31"/>
  <c r="E20" i="31"/>
  <c r="D20" i="31"/>
  <c r="B20" i="31"/>
  <c r="O19" i="31"/>
  <c r="N19" i="31"/>
  <c r="L19" i="31"/>
  <c r="I19" i="31"/>
  <c r="J19" i="31" s="1"/>
  <c r="H19" i="31"/>
  <c r="G19" i="31"/>
  <c r="F19" i="31"/>
  <c r="E19" i="31"/>
  <c r="D19" i="31"/>
  <c r="B19" i="31"/>
  <c r="L5" i="31"/>
  <c r="I5" i="31"/>
  <c r="J5" i="31" s="1"/>
  <c r="H5" i="31"/>
  <c r="G5" i="31"/>
  <c r="F5" i="31"/>
  <c r="E5" i="31"/>
  <c r="D5" i="31"/>
  <c r="B5" i="31"/>
  <c r="O20" i="30"/>
  <c r="N20" i="30"/>
  <c r="L20" i="30"/>
  <c r="I20" i="30"/>
  <c r="J20" i="30" s="1"/>
  <c r="H20" i="30"/>
  <c r="G20" i="30"/>
  <c r="F20" i="30"/>
  <c r="E20" i="30"/>
  <c r="D20" i="30"/>
  <c r="B20" i="30"/>
  <c r="O19" i="30"/>
  <c r="N19" i="30"/>
  <c r="L19" i="30"/>
  <c r="I19" i="30"/>
  <c r="J19" i="30" s="1"/>
  <c r="H19" i="30"/>
  <c r="G19" i="30"/>
  <c r="F19" i="30"/>
  <c r="E19" i="30"/>
  <c r="D19" i="30"/>
  <c r="B19" i="30"/>
  <c r="O18" i="30"/>
  <c r="N18" i="30"/>
  <c r="L18" i="30"/>
  <c r="I18" i="30"/>
  <c r="J18" i="30" s="1"/>
  <c r="H18" i="30"/>
  <c r="G18" i="30"/>
  <c r="F18" i="30"/>
  <c r="E18" i="30"/>
  <c r="D18" i="30"/>
  <c r="B18" i="30"/>
  <c r="O17" i="30"/>
  <c r="N17" i="30"/>
  <c r="L17" i="30"/>
  <c r="I17" i="30"/>
  <c r="J17" i="30" s="1"/>
  <c r="H17" i="30"/>
  <c r="G17" i="30"/>
  <c r="F17" i="30"/>
  <c r="E17" i="30"/>
  <c r="D17" i="30"/>
  <c r="B17" i="30"/>
  <c r="O16" i="30"/>
  <c r="N16" i="30"/>
  <c r="L16" i="30"/>
  <c r="I16" i="30"/>
  <c r="J16" i="30" s="1"/>
  <c r="H16" i="30"/>
  <c r="G16" i="30"/>
  <c r="F16" i="30"/>
  <c r="E16" i="30"/>
  <c r="D16" i="30"/>
  <c r="B16" i="30"/>
  <c r="O15" i="30"/>
  <c r="N15" i="30"/>
  <c r="L15" i="30"/>
  <c r="I15" i="30"/>
  <c r="J15" i="30" s="1"/>
  <c r="H15" i="30"/>
  <c r="G15" i="30"/>
  <c r="F15" i="30"/>
  <c r="E15" i="30"/>
  <c r="D15" i="30"/>
  <c r="B15" i="30"/>
  <c r="O14" i="30"/>
  <c r="N14" i="30"/>
  <c r="L14" i="30"/>
  <c r="I14" i="30"/>
  <c r="J14" i="30" s="1"/>
  <c r="H14" i="30"/>
  <c r="G14" i="30"/>
  <c r="F14" i="30"/>
  <c r="E14" i="30"/>
  <c r="D14" i="30"/>
  <c r="B14" i="30"/>
  <c r="O13" i="30"/>
  <c r="L13" i="30"/>
  <c r="I13" i="30"/>
  <c r="J13" i="30" s="1"/>
  <c r="H13" i="30"/>
  <c r="G13" i="30"/>
  <c r="F13" i="30"/>
  <c r="E13" i="30"/>
  <c r="D13" i="30"/>
  <c r="B13" i="30"/>
  <c r="O12" i="30"/>
  <c r="N12" i="30"/>
  <c r="L12" i="30"/>
  <c r="I12" i="30"/>
  <c r="J12" i="30" s="1"/>
  <c r="H12" i="30"/>
  <c r="G12" i="30"/>
  <c r="F12" i="30"/>
  <c r="E12" i="30"/>
  <c r="D12" i="30"/>
  <c r="B12" i="30"/>
  <c r="L11" i="30"/>
  <c r="I11" i="30"/>
  <c r="J11" i="30" s="1"/>
  <c r="H11" i="30"/>
  <c r="G11" i="30"/>
  <c r="F11" i="30"/>
  <c r="E11" i="30"/>
  <c r="D11" i="30"/>
  <c r="B11" i="30"/>
  <c r="L10" i="30"/>
  <c r="I10" i="30"/>
  <c r="N10" i="30" s="1"/>
  <c r="O10" i="30" s="1"/>
  <c r="H10" i="30"/>
  <c r="G10" i="30"/>
  <c r="F10" i="30"/>
  <c r="E10" i="30"/>
  <c r="D10" i="30"/>
  <c r="B10" i="30"/>
  <c r="I9" i="30"/>
  <c r="J9" i="30" s="1"/>
  <c r="H9" i="30"/>
  <c r="G9" i="30"/>
  <c r="F9" i="30"/>
  <c r="E9" i="30"/>
  <c r="D9" i="30"/>
  <c r="B9" i="30"/>
  <c r="I7" i="30"/>
  <c r="J7" i="30" s="1"/>
  <c r="H7" i="30"/>
  <c r="G7" i="30"/>
  <c r="F7" i="30"/>
  <c r="E7" i="30"/>
  <c r="D7" i="30"/>
  <c r="B7" i="30"/>
  <c r="I6" i="30"/>
  <c r="J6" i="30" s="1"/>
  <c r="H6" i="30"/>
  <c r="G6" i="30"/>
  <c r="F6" i="30"/>
  <c r="E6" i="30"/>
  <c r="D6" i="30"/>
  <c r="B6" i="30"/>
  <c r="I5" i="30"/>
  <c r="H5" i="30"/>
  <c r="G5" i="30"/>
  <c r="F5" i="30"/>
  <c r="E5" i="30"/>
  <c r="D5" i="30"/>
  <c r="B5" i="30"/>
  <c r="N5" i="40" l="1"/>
  <c r="O5" i="40" s="1"/>
  <c r="J7" i="34"/>
  <c r="N7" i="34"/>
  <c r="O7" i="34" s="1"/>
  <c r="J8" i="34"/>
  <c r="N8" i="34"/>
  <c r="O8" i="34" s="1"/>
  <c r="J10" i="34"/>
  <c r="N10" i="34"/>
  <c r="O10" i="34" s="1"/>
  <c r="J11" i="34"/>
  <c r="N11" i="34"/>
  <c r="O11" i="34" s="1"/>
  <c r="J12" i="34"/>
  <c r="N12" i="34"/>
  <c r="O12" i="34" s="1"/>
  <c r="J13" i="34"/>
  <c r="N13" i="34"/>
  <c r="O13" i="34" s="1"/>
  <c r="N11" i="30"/>
  <c r="O11" i="30" s="1"/>
  <c r="J7" i="45"/>
  <c r="J13" i="36"/>
  <c r="N13" i="37"/>
  <c r="O13" i="37" s="1"/>
  <c r="J15" i="39"/>
  <c r="J13" i="39"/>
  <c r="N9" i="37"/>
  <c r="O9" i="37" s="1"/>
  <c r="J14" i="39"/>
  <c r="J15" i="37"/>
  <c r="N12" i="36"/>
  <c r="O12" i="36" s="1"/>
  <c r="N11" i="36"/>
  <c r="O11" i="36" s="1"/>
  <c r="N12" i="37"/>
  <c r="O12" i="37" s="1"/>
  <c r="N14" i="37"/>
  <c r="O14" i="37" s="1"/>
  <c r="N8" i="37"/>
  <c r="O8" i="37" s="1"/>
  <c r="J7" i="38"/>
  <c r="J8" i="37"/>
  <c r="N6" i="37"/>
  <c r="O6" i="37" s="1"/>
  <c r="N7" i="37"/>
  <c r="O7" i="37" s="1"/>
  <c r="N8" i="36"/>
  <c r="O8" i="36" s="1"/>
  <c r="N7" i="36"/>
  <c r="O7" i="36" s="1"/>
  <c r="J9" i="36"/>
  <c r="N6" i="36"/>
  <c r="O6" i="36" s="1"/>
  <c r="N10" i="36"/>
  <c r="O10" i="36" s="1"/>
  <c r="J7" i="35"/>
  <c r="J9" i="34"/>
  <c r="J6" i="34"/>
  <c r="J5" i="33"/>
  <c r="N10" i="32"/>
  <c r="O10" i="32" s="1"/>
  <c r="J5" i="32"/>
  <c r="J9" i="32"/>
  <c r="N11" i="32"/>
  <c r="O11" i="32" s="1"/>
  <c r="O12" i="32"/>
  <c r="N7" i="32"/>
  <c r="O7" i="32" s="1"/>
  <c r="N5" i="31"/>
  <c r="O5" i="31" s="1"/>
  <c r="N9" i="30"/>
  <c r="O9" i="30" s="1"/>
  <c r="J5" i="30"/>
  <c r="J10" i="30"/>
  <c r="O20" i="28"/>
  <c r="N20" i="28"/>
  <c r="L20" i="28"/>
  <c r="I20" i="28"/>
  <c r="J20" i="28" s="1"/>
  <c r="H20" i="28"/>
  <c r="G20" i="28"/>
  <c r="F20" i="28"/>
  <c r="E20" i="28"/>
  <c r="D20" i="28"/>
  <c r="B20" i="28"/>
  <c r="O19" i="28"/>
  <c r="N19" i="28"/>
  <c r="L19" i="28"/>
  <c r="I19" i="28"/>
  <c r="J19" i="28" s="1"/>
  <c r="H19" i="28"/>
  <c r="G19" i="28"/>
  <c r="F19" i="28"/>
  <c r="E19" i="28"/>
  <c r="D19" i="28"/>
  <c r="B19" i="28"/>
  <c r="O18" i="28"/>
  <c r="N18" i="28"/>
  <c r="L18" i="28"/>
  <c r="I18" i="28"/>
  <c r="J18" i="28" s="1"/>
  <c r="H18" i="28"/>
  <c r="G18" i="28"/>
  <c r="F18" i="28"/>
  <c r="E18" i="28"/>
  <c r="D18" i="28"/>
  <c r="B18" i="28"/>
  <c r="O17" i="28"/>
  <c r="N17" i="28"/>
  <c r="L17" i="28"/>
  <c r="I17" i="28"/>
  <c r="J17" i="28" s="1"/>
  <c r="H17" i="28"/>
  <c r="G17" i="28"/>
  <c r="F17" i="28"/>
  <c r="E17" i="28"/>
  <c r="D17" i="28"/>
  <c r="B17" i="28"/>
  <c r="O16" i="28"/>
  <c r="N16" i="28"/>
  <c r="L16" i="28"/>
  <c r="I16" i="28"/>
  <c r="J16" i="28" s="1"/>
  <c r="H16" i="28"/>
  <c r="G16" i="28"/>
  <c r="F16" i="28"/>
  <c r="E16" i="28"/>
  <c r="D16" i="28"/>
  <c r="B16" i="28"/>
  <c r="O15" i="28"/>
  <c r="N15" i="28"/>
  <c r="L15" i="28"/>
  <c r="I15" i="28"/>
  <c r="J15" i="28" s="1"/>
  <c r="H15" i="28"/>
  <c r="G15" i="28"/>
  <c r="F15" i="28"/>
  <c r="E15" i="28"/>
  <c r="D15" i="28"/>
  <c r="B15" i="28"/>
  <c r="O14" i="28"/>
  <c r="N14" i="28"/>
  <c r="L14" i="28"/>
  <c r="I14" i="28"/>
  <c r="J14" i="28" s="1"/>
  <c r="H14" i="28"/>
  <c r="G14" i="28"/>
  <c r="F14" i="28"/>
  <c r="E14" i="28"/>
  <c r="D14" i="28"/>
  <c r="B14" i="28"/>
  <c r="O13" i="28"/>
  <c r="L13" i="28"/>
  <c r="I13" i="28"/>
  <c r="J13" i="28" s="1"/>
  <c r="H13" i="28"/>
  <c r="G13" i="28"/>
  <c r="F13" i="28"/>
  <c r="E13" i="28"/>
  <c r="D13" i="28"/>
  <c r="B13" i="28"/>
  <c r="O12" i="28"/>
  <c r="N12" i="28"/>
  <c r="L12" i="28"/>
  <c r="I12" i="28"/>
  <c r="J12" i="28" s="1"/>
  <c r="H12" i="28"/>
  <c r="G12" i="28"/>
  <c r="F12" i="28"/>
  <c r="E12" i="28"/>
  <c r="D12" i="28"/>
  <c r="B12" i="28"/>
  <c r="O11" i="28"/>
  <c r="N11" i="28"/>
  <c r="L11" i="28"/>
  <c r="I11" i="28"/>
  <c r="J11" i="28" s="1"/>
  <c r="H11" i="28"/>
  <c r="G11" i="28"/>
  <c r="F11" i="28"/>
  <c r="E11" i="28"/>
  <c r="D11" i="28"/>
  <c r="B11" i="28"/>
  <c r="L10" i="28"/>
  <c r="I10" i="28"/>
  <c r="N10" i="28" s="1"/>
  <c r="O10" i="28" s="1"/>
  <c r="H10" i="28"/>
  <c r="G10" i="28"/>
  <c r="F10" i="28"/>
  <c r="E10" i="28"/>
  <c r="D10" i="28"/>
  <c r="B10" i="28"/>
  <c r="N9" i="28"/>
  <c r="O9" i="28" s="1"/>
  <c r="L9" i="28"/>
  <c r="I9" i="28"/>
  <c r="J9" i="28" s="1"/>
  <c r="H9" i="28"/>
  <c r="G9" i="28"/>
  <c r="F9" i="28"/>
  <c r="E9" i="28"/>
  <c r="D9" i="28"/>
  <c r="B9" i="28"/>
  <c r="L8" i="28"/>
  <c r="I8" i="28"/>
  <c r="J8" i="28" s="1"/>
  <c r="H8" i="28"/>
  <c r="G8" i="28"/>
  <c r="F8" i="28"/>
  <c r="E8" i="28"/>
  <c r="D8" i="28"/>
  <c r="B8" i="28"/>
  <c r="N7" i="28"/>
  <c r="O7" i="28" s="1"/>
  <c r="L7" i="28"/>
  <c r="I7" i="28"/>
  <c r="J7" i="28" s="1"/>
  <c r="H7" i="28"/>
  <c r="G7" i="28"/>
  <c r="F7" i="28"/>
  <c r="E7" i="28"/>
  <c r="D7" i="28"/>
  <c r="B7" i="28"/>
  <c r="I6" i="28"/>
  <c r="H6" i="28"/>
  <c r="G6" i="28"/>
  <c r="F6" i="28"/>
  <c r="E6" i="28"/>
  <c r="D6" i="28"/>
  <c r="B6" i="28"/>
  <c r="O19" i="27"/>
  <c r="N19" i="27"/>
  <c r="L19" i="27"/>
  <c r="I19" i="27"/>
  <c r="J19" i="27" s="1"/>
  <c r="H19" i="27"/>
  <c r="G19" i="27"/>
  <c r="F19" i="27"/>
  <c r="E19" i="27"/>
  <c r="D19" i="27"/>
  <c r="B19" i="27"/>
  <c r="O18" i="27"/>
  <c r="N18" i="27"/>
  <c r="L18" i="27"/>
  <c r="I18" i="27"/>
  <c r="J18" i="27" s="1"/>
  <c r="H18" i="27"/>
  <c r="G18" i="27"/>
  <c r="F18" i="27"/>
  <c r="E18" i="27"/>
  <c r="D18" i="27"/>
  <c r="B18" i="27"/>
  <c r="O17" i="27"/>
  <c r="N17" i="27"/>
  <c r="L17" i="27"/>
  <c r="I17" i="27"/>
  <c r="J17" i="27" s="1"/>
  <c r="H17" i="27"/>
  <c r="G17" i="27"/>
  <c r="F17" i="27"/>
  <c r="E17" i="27"/>
  <c r="D17" i="27"/>
  <c r="B17" i="27"/>
  <c r="O16" i="27"/>
  <c r="N16" i="27"/>
  <c r="L16" i="27"/>
  <c r="I16" i="27"/>
  <c r="J16" i="27" s="1"/>
  <c r="H16" i="27"/>
  <c r="G16" i="27"/>
  <c r="F16" i="27"/>
  <c r="E16" i="27"/>
  <c r="D16" i="27"/>
  <c r="B16" i="27"/>
  <c r="O15" i="27"/>
  <c r="N15" i="27"/>
  <c r="L15" i="27"/>
  <c r="I15" i="27"/>
  <c r="J15" i="27" s="1"/>
  <c r="H15" i="27"/>
  <c r="G15" i="27"/>
  <c r="F15" i="27"/>
  <c r="E15" i="27"/>
  <c r="D15" i="27"/>
  <c r="B15" i="27"/>
  <c r="O14" i="27"/>
  <c r="N14" i="27"/>
  <c r="L14" i="27"/>
  <c r="I14" i="27"/>
  <c r="J14" i="27" s="1"/>
  <c r="H14" i="27"/>
  <c r="G14" i="27"/>
  <c r="F14" i="27"/>
  <c r="E14" i="27"/>
  <c r="D14" i="27"/>
  <c r="B14" i="27"/>
  <c r="O13" i="27"/>
  <c r="N13" i="27"/>
  <c r="L13" i="27"/>
  <c r="I13" i="27"/>
  <c r="J13" i="27" s="1"/>
  <c r="H13" i="27"/>
  <c r="G13" i="27"/>
  <c r="F13" i="27"/>
  <c r="E13" i="27"/>
  <c r="D13" i="27"/>
  <c r="B13" i="27"/>
  <c r="O12" i="27"/>
  <c r="L12" i="27"/>
  <c r="I12" i="27"/>
  <c r="J12" i="27" s="1"/>
  <c r="H12" i="27"/>
  <c r="G12" i="27"/>
  <c r="F12" i="27"/>
  <c r="E12" i="27"/>
  <c r="D12" i="27"/>
  <c r="B12" i="27"/>
  <c r="O11" i="27"/>
  <c r="N11" i="27"/>
  <c r="L11" i="27"/>
  <c r="I11" i="27"/>
  <c r="J11" i="27" s="1"/>
  <c r="H11" i="27"/>
  <c r="G11" i="27"/>
  <c r="F11" i="27"/>
  <c r="E11" i="27"/>
  <c r="D11" i="27"/>
  <c r="B11" i="27"/>
  <c r="O10" i="27"/>
  <c r="N10" i="27"/>
  <c r="L10" i="27"/>
  <c r="I10" i="27"/>
  <c r="J10" i="27" s="1"/>
  <c r="H10" i="27"/>
  <c r="G10" i="27"/>
  <c r="F10" i="27"/>
  <c r="E10" i="27"/>
  <c r="D10" i="27"/>
  <c r="B10" i="27"/>
  <c r="L9" i="27"/>
  <c r="I9" i="27"/>
  <c r="N9" i="27" s="1"/>
  <c r="O9" i="27" s="1"/>
  <c r="H9" i="27"/>
  <c r="G9" i="27"/>
  <c r="F9" i="27"/>
  <c r="E9" i="27"/>
  <c r="D9" i="27"/>
  <c r="B9" i="27"/>
  <c r="N8" i="27"/>
  <c r="O8" i="27" s="1"/>
  <c r="L8" i="27"/>
  <c r="I8" i="27"/>
  <c r="J8" i="27" s="1"/>
  <c r="H8" i="27"/>
  <c r="G8" i="27"/>
  <c r="F8" i="27"/>
  <c r="E8" i="27"/>
  <c r="D8" i="27"/>
  <c r="B8" i="27"/>
  <c r="I6" i="27"/>
  <c r="J6" i="27" s="1"/>
  <c r="H6" i="27"/>
  <c r="G6" i="27"/>
  <c r="F6" i="27"/>
  <c r="E6" i="27"/>
  <c r="D6" i="27"/>
  <c r="B6" i="27"/>
  <c r="I5" i="27"/>
  <c r="N5" i="27" s="1"/>
  <c r="O5" i="27" s="1"/>
  <c r="H5" i="27"/>
  <c r="G5" i="27"/>
  <c r="F5" i="27"/>
  <c r="E5" i="27"/>
  <c r="D5" i="27"/>
  <c r="B5" i="27"/>
  <c r="O19" i="26"/>
  <c r="N19" i="26"/>
  <c r="L19" i="26"/>
  <c r="I19" i="26"/>
  <c r="J19" i="26" s="1"/>
  <c r="H19" i="26"/>
  <c r="G19" i="26"/>
  <c r="F19" i="26"/>
  <c r="E19" i="26"/>
  <c r="D19" i="26"/>
  <c r="B19" i="26"/>
  <c r="O18" i="26"/>
  <c r="N18" i="26"/>
  <c r="L18" i="26"/>
  <c r="I18" i="26"/>
  <c r="J18" i="26" s="1"/>
  <c r="H18" i="26"/>
  <c r="G18" i="26"/>
  <c r="F18" i="26"/>
  <c r="E18" i="26"/>
  <c r="D18" i="26"/>
  <c r="B18" i="26"/>
  <c r="O17" i="26"/>
  <c r="N17" i="26"/>
  <c r="L17" i="26"/>
  <c r="I17" i="26"/>
  <c r="J17" i="26" s="1"/>
  <c r="H17" i="26"/>
  <c r="G17" i="26"/>
  <c r="F17" i="26"/>
  <c r="E17" i="26"/>
  <c r="D17" i="26"/>
  <c r="B17" i="26"/>
  <c r="O16" i="26"/>
  <c r="N16" i="26"/>
  <c r="L16" i="26"/>
  <c r="I16" i="26"/>
  <c r="J16" i="26" s="1"/>
  <c r="H16" i="26"/>
  <c r="G16" i="26"/>
  <c r="F16" i="26"/>
  <c r="E16" i="26"/>
  <c r="D16" i="26"/>
  <c r="B16" i="26"/>
  <c r="O15" i="26"/>
  <c r="N15" i="26"/>
  <c r="L15" i="26"/>
  <c r="I15" i="26"/>
  <c r="J15" i="26" s="1"/>
  <c r="H15" i="26"/>
  <c r="G15" i="26"/>
  <c r="F15" i="26"/>
  <c r="E15" i="26"/>
  <c r="D15" i="26"/>
  <c r="B15" i="26"/>
  <c r="O14" i="26"/>
  <c r="N14" i="26"/>
  <c r="L14" i="26"/>
  <c r="I14" i="26"/>
  <c r="J14" i="26" s="1"/>
  <c r="H14" i="26"/>
  <c r="G14" i="26"/>
  <c r="F14" i="26"/>
  <c r="E14" i="26"/>
  <c r="D14" i="26"/>
  <c r="B14" i="26"/>
  <c r="O13" i="26"/>
  <c r="N13" i="26"/>
  <c r="L13" i="26"/>
  <c r="I13" i="26"/>
  <c r="J13" i="26" s="1"/>
  <c r="H13" i="26"/>
  <c r="G13" i="26"/>
  <c r="F13" i="26"/>
  <c r="E13" i="26"/>
  <c r="D13" i="26"/>
  <c r="B13" i="26"/>
  <c r="O12" i="26"/>
  <c r="L12" i="26"/>
  <c r="I12" i="26"/>
  <c r="J12" i="26" s="1"/>
  <c r="H12" i="26"/>
  <c r="G12" i="26"/>
  <c r="F12" i="26"/>
  <c r="E12" i="26"/>
  <c r="D12" i="26"/>
  <c r="B12" i="26"/>
  <c r="O11" i="26"/>
  <c r="N11" i="26"/>
  <c r="L11" i="26"/>
  <c r="I11" i="26"/>
  <c r="J11" i="26" s="1"/>
  <c r="H11" i="26"/>
  <c r="G11" i="26"/>
  <c r="F11" i="26"/>
  <c r="E11" i="26"/>
  <c r="D11" i="26"/>
  <c r="B11" i="26"/>
  <c r="O10" i="26"/>
  <c r="N10" i="26"/>
  <c r="L10" i="26"/>
  <c r="I10" i="26"/>
  <c r="J10" i="26" s="1"/>
  <c r="H10" i="26"/>
  <c r="G10" i="26"/>
  <c r="F10" i="26"/>
  <c r="E10" i="26"/>
  <c r="D10" i="26"/>
  <c r="B10" i="26"/>
  <c r="L9" i="26"/>
  <c r="I9" i="26"/>
  <c r="N9" i="26" s="1"/>
  <c r="O9" i="26" s="1"/>
  <c r="H9" i="26"/>
  <c r="G9" i="26"/>
  <c r="F9" i="26"/>
  <c r="E9" i="26"/>
  <c r="D9" i="26"/>
  <c r="B9" i="26"/>
  <c r="N8" i="26"/>
  <c r="O8" i="26" s="1"/>
  <c r="L8" i="26"/>
  <c r="I8" i="26"/>
  <c r="J8" i="26" s="1"/>
  <c r="H8" i="26"/>
  <c r="G8" i="26"/>
  <c r="F8" i="26"/>
  <c r="E8" i="26"/>
  <c r="D8" i="26"/>
  <c r="B8" i="26"/>
  <c r="I6" i="26"/>
  <c r="H6" i="26"/>
  <c r="G6" i="26"/>
  <c r="F6" i="26"/>
  <c r="E6" i="26"/>
  <c r="D6" i="26"/>
  <c r="B6" i="26"/>
  <c r="I5" i="26"/>
  <c r="H5" i="26"/>
  <c r="G5" i="26"/>
  <c r="F5" i="26"/>
  <c r="E5" i="26"/>
  <c r="D5" i="26"/>
  <c r="B5" i="26"/>
  <c r="O20" i="25"/>
  <c r="N20" i="25"/>
  <c r="L20" i="25"/>
  <c r="I20" i="25"/>
  <c r="J20" i="25" s="1"/>
  <c r="H20" i="25"/>
  <c r="G20" i="25"/>
  <c r="F20" i="25"/>
  <c r="E20" i="25"/>
  <c r="D20" i="25"/>
  <c r="B20" i="25"/>
  <c r="O19" i="25"/>
  <c r="N19" i="25"/>
  <c r="L19" i="25"/>
  <c r="I19" i="25"/>
  <c r="J19" i="25" s="1"/>
  <c r="H19" i="25"/>
  <c r="G19" i="25"/>
  <c r="F19" i="25"/>
  <c r="E19" i="25"/>
  <c r="D19" i="25"/>
  <c r="B19" i="25"/>
  <c r="O18" i="25"/>
  <c r="N18" i="25"/>
  <c r="L18" i="25"/>
  <c r="I18" i="25"/>
  <c r="J18" i="25" s="1"/>
  <c r="H18" i="25"/>
  <c r="G18" i="25"/>
  <c r="F18" i="25"/>
  <c r="E18" i="25"/>
  <c r="D18" i="25"/>
  <c r="B18" i="25"/>
  <c r="O17" i="25"/>
  <c r="N17" i="25"/>
  <c r="L17" i="25"/>
  <c r="I17" i="25"/>
  <c r="J17" i="25" s="1"/>
  <c r="H17" i="25"/>
  <c r="G17" i="25"/>
  <c r="F17" i="25"/>
  <c r="E17" i="25"/>
  <c r="D17" i="25"/>
  <c r="B17" i="25"/>
  <c r="O16" i="25"/>
  <c r="N16" i="25"/>
  <c r="L16" i="25"/>
  <c r="I16" i="25"/>
  <c r="J16" i="25" s="1"/>
  <c r="H16" i="25"/>
  <c r="G16" i="25"/>
  <c r="F16" i="25"/>
  <c r="E16" i="25"/>
  <c r="D16" i="25"/>
  <c r="B16" i="25"/>
  <c r="L15" i="25"/>
  <c r="I15" i="25"/>
  <c r="J15" i="25" s="1"/>
  <c r="H15" i="25"/>
  <c r="G15" i="25"/>
  <c r="F15" i="25"/>
  <c r="E15" i="25"/>
  <c r="D15" i="25"/>
  <c r="B15" i="25"/>
  <c r="L14" i="25"/>
  <c r="I14" i="25"/>
  <c r="J14" i="25" s="1"/>
  <c r="H14" i="25"/>
  <c r="G14" i="25"/>
  <c r="F14" i="25"/>
  <c r="E14" i="25"/>
  <c r="D14" i="25"/>
  <c r="B14" i="25"/>
  <c r="L13" i="25"/>
  <c r="I13" i="25"/>
  <c r="H13" i="25"/>
  <c r="G13" i="25"/>
  <c r="F13" i="25"/>
  <c r="E13" i="25"/>
  <c r="D13" i="25"/>
  <c r="B13" i="25"/>
  <c r="L12" i="25"/>
  <c r="I12" i="25"/>
  <c r="J12" i="25" s="1"/>
  <c r="H12" i="25"/>
  <c r="G12" i="25"/>
  <c r="F12" i="25"/>
  <c r="E12" i="25"/>
  <c r="D12" i="25"/>
  <c r="B12" i="25"/>
  <c r="L11" i="25"/>
  <c r="I11" i="25"/>
  <c r="J11" i="25" s="1"/>
  <c r="H11" i="25"/>
  <c r="G11" i="25"/>
  <c r="F11" i="25"/>
  <c r="E11" i="25"/>
  <c r="D11" i="25"/>
  <c r="B11" i="25"/>
  <c r="L10" i="25"/>
  <c r="I10" i="25"/>
  <c r="N10" i="25" s="1"/>
  <c r="O10" i="25" s="1"/>
  <c r="H10" i="25"/>
  <c r="G10" i="25"/>
  <c r="F10" i="25"/>
  <c r="E10" i="25"/>
  <c r="D10" i="25"/>
  <c r="B10" i="25"/>
  <c r="L9" i="25"/>
  <c r="I9" i="25"/>
  <c r="J9" i="25" s="1"/>
  <c r="H9" i="25"/>
  <c r="G9" i="25"/>
  <c r="F9" i="25"/>
  <c r="E9" i="25"/>
  <c r="D9" i="25"/>
  <c r="B9" i="25"/>
  <c r="L8" i="25"/>
  <c r="I8" i="25"/>
  <c r="N8" i="25" s="1"/>
  <c r="O8" i="25" s="1"/>
  <c r="H8" i="25"/>
  <c r="G8" i="25"/>
  <c r="F8" i="25"/>
  <c r="E8" i="25"/>
  <c r="D8" i="25"/>
  <c r="B8" i="25"/>
  <c r="L7" i="25"/>
  <c r="I7" i="25"/>
  <c r="J7" i="25" s="1"/>
  <c r="H7" i="25"/>
  <c r="G7" i="25"/>
  <c r="F7" i="25"/>
  <c r="E7" i="25"/>
  <c r="D7" i="25"/>
  <c r="B7" i="25"/>
  <c r="L6" i="25"/>
  <c r="I6" i="25"/>
  <c r="H6" i="25"/>
  <c r="G6" i="25"/>
  <c r="F6" i="25"/>
  <c r="E6" i="25"/>
  <c r="D6" i="25"/>
  <c r="B6" i="25"/>
  <c r="O20" i="24"/>
  <c r="N20" i="24"/>
  <c r="L20" i="24"/>
  <c r="I20" i="24"/>
  <c r="J20" i="24" s="1"/>
  <c r="H20" i="24"/>
  <c r="G20" i="24"/>
  <c r="F20" i="24"/>
  <c r="E20" i="24"/>
  <c r="D20" i="24"/>
  <c r="B20" i="24"/>
  <c r="O19" i="24"/>
  <c r="N19" i="24"/>
  <c r="L19" i="24"/>
  <c r="I19" i="24"/>
  <c r="J19" i="24" s="1"/>
  <c r="H19" i="24"/>
  <c r="G19" i="24"/>
  <c r="F19" i="24"/>
  <c r="E19" i="24"/>
  <c r="D19" i="24"/>
  <c r="B19" i="24"/>
  <c r="O18" i="24"/>
  <c r="N18" i="24"/>
  <c r="L18" i="24"/>
  <c r="I18" i="24"/>
  <c r="J18" i="24" s="1"/>
  <c r="H18" i="24"/>
  <c r="G18" i="24"/>
  <c r="F18" i="24"/>
  <c r="E18" i="24"/>
  <c r="D18" i="24"/>
  <c r="B18" i="24"/>
  <c r="O17" i="24"/>
  <c r="N17" i="24"/>
  <c r="L17" i="24"/>
  <c r="I17" i="24"/>
  <c r="J17" i="24" s="1"/>
  <c r="H17" i="24"/>
  <c r="G17" i="24"/>
  <c r="F17" i="24"/>
  <c r="E17" i="24"/>
  <c r="D17" i="24"/>
  <c r="B17" i="24"/>
  <c r="L16" i="24"/>
  <c r="I16" i="24"/>
  <c r="J16" i="24" s="1"/>
  <c r="H16" i="24"/>
  <c r="G16" i="24"/>
  <c r="F16" i="24"/>
  <c r="E16" i="24"/>
  <c r="D16" i="24"/>
  <c r="B16" i="24"/>
  <c r="L15" i="24"/>
  <c r="I15" i="24"/>
  <c r="J15" i="24" s="1"/>
  <c r="H15" i="24"/>
  <c r="G15" i="24"/>
  <c r="F15" i="24"/>
  <c r="E15" i="24"/>
  <c r="D15" i="24"/>
  <c r="B15" i="24"/>
  <c r="L14" i="24"/>
  <c r="I14" i="24"/>
  <c r="H14" i="24"/>
  <c r="G14" i="24"/>
  <c r="F14" i="24"/>
  <c r="E14" i="24"/>
  <c r="D14" i="24"/>
  <c r="B14" i="24"/>
  <c r="L13" i="24"/>
  <c r="I13" i="24"/>
  <c r="J13" i="24" s="1"/>
  <c r="H13" i="24"/>
  <c r="G13" i="24"/>
  <c r="F13" i="24"/>
  <c r="E13" i="24"/>
  <c r="D13" i="24"/>
  <c r="B13" i="24"/>
  <c r="L12" i="24"/>
  <c r="I12" i="24"/>
  <c r="H12" i="24"/>
  <c r="G12" i="24"/>
  <c r="F12" i="24"/>
  <c r="E12" i="24"/>
  <c r="D12" i="24"/>
  <c r="B12" i="24"/>
  <c r="L11" i="24"/>
  <c r="I11" i="24"/>
  <c r="J11" i="24" s="1"/>
  <c r="H11" i="24"/>
  <c r="G11" i="24"/>
  <c r="F11" i="24"/>
  <c r="E11" i="24"/>
  <c r="D11" i="24"/>
  <c r="B11" i="24"/>
  <c r="L10" i="24"/>
  <c r="I10" i="24"/>
  <c r="J10" i="24" s="1"/>
  <c r="H10" i="24"/>
  <c r="G10" i="24"/>
  <c r="F10" i="24"/>
  <c r="E10" i="24"/>
  <c r="D10" i="24"/>
  <c r="B10" i="24"/>
  <c r="I9" i="24"/>
  <c r="J9" i="24" s="1"/>
  <c r="H9" i="24"/>
  <c r="G9" i="24"/>
  <c r="F9" i="24"/>
  <c r="E9" i="24"/>
  <c r="D9" i="24"/>
  <c r="B9" i="24"/>
  <c r="I8" i="24"/>
  <c r="J8" i="24" s="1"/>
  <c r="H8" i="24"/>
  <c r="G8" i="24"/>
  <c r="F8" i="24"/>
  <c r="E8" i="24"/>
  <c r="D8" i="24"/>
  <c r="B8" i="24"/>
  <c r="I7" i="24"/>
  <c r="H7" i="24"/>
  <c r="G7" i="24"/>
  <c r="F7" i="24"/>
  <c r="E7" i="24"/>
  <c r="D7" i="24"/>
  <c r="B7" i="24"/>
  <c r="O20" i="23"/>
  <c r="N20" i="23"/>
  <c r="L20" i="23"/>
  <c r="I20" i="23"/>
  <c r="J20" i="23" s="1"/>
  <c r="H20" i="23"/>
  <c r="G20" i="23"/>
  <c r="F20" i="23"/>
  <c r="E20" i="23"/>
  <c r="D20" i="23"/>
  <c r="B20" i="23"/>
  <c r="O19" i="23"/>
  <c r="N19" i="23"/>
  <c r="L19" i="23"/>
  <c r="I19" i="23"/>
  <c r="J19" i="23" s="1"/>
  <c r="H19" i="23"/>
  <c r="G19" i="23"/>
  <c r="F19" i="23"/>
  <c r="E19" i="23"/>
  <c r="D19" i="23"/>
  <c r="B19" i="23"/>
  <c r="O18" i="23"/>
  <c r="N18" i="23"/>
  <c r="L18" i="23"/>
  <c r="I18" i="23"/>
  <c r="J18" i="23" s="1"/>
  <c r="H18" i="23"/>
  <c r="G18" i="23"/>
  <c r="F18" i="23"/>
  <c r="E18" i="23"/>
  <c r="D18" i="23"/>
  <c r="B18" i="23"/>
  <c r="L17" i="23"/>
  <c r="I17" i="23"/>
  <c r="J17" i="23" s="1"/>
  <c r="H17" i="23"/>
  <c r="G17" i="23"/>
  <c r="F17" i="23"/>
  <c r="E17" i="23"/>
  <c r="D17" i="23"/>
  <c r="B17" i="23"/>
  <c r="L16" i="23"/>
  <c r="I16" i="23"/>
  <c r="J16" i="23" s="1"/>
  <c r="H16" i="23"/>
  <c r="G16" i="23"/>
  <c r="F16" i="23"/>
  <c r="E16" i="23"/>
  <c r="D16" i="23"/>
  <c r="B16" i="23"/>
  <c r="L15" i="23"/>
  <c r="I15" i="23"/>
  <c r="J15" i="23" s="1"/>
  <c r="H15" i="23"/>
  <c r="G15" i="23"/>
  <c r="F15" i="23"/>
  <c r="E15" i="23"/>
  <c r="D15" i="23"/>
  <c r="B15" i="23"/>
  <c r="I14" i="23"/>
  <c r="H14" i="23"/>
  <c r="G14" i="23"/>
  <c r="F14" i="23"/>
  <c r="E14" i="23"/>
  <c r="D14" i="23"/>
  <c r="B14" i="23"/>
  <c r="I13" i="23"/>
  <c r="H13" i="23"/>
  <c r="G13" i="23"/>
  <c r="F13" i="23"/>
  <c r="E13" i="23"/>
  <c r="D13" i="23"/>
  <c r="B13" i="23"/>
  <c r="I12" i="23"/>
  <c r="J12" i="23" s="1"/>
  <c r="H12" i="23"/>
  <c r="G12" i="23"/>
  <c r="F12" i="23"/>
  <c r="E12" i="23"/>
  <c r="D12" i="23"/>
  <c r="B12" i="23"/>
  <c r="L11" i="23"/>
  <c r="I11" i="23"/>
  <c r="J11" i="23" s="1"/>
  <c r="H11" i="23"/>
  <c r="G11" i="23"/>
  <c r="F11" i="23"/>
  <c r="E11" i="23"/>
  <c r="D11" i="23"/>
  <c r="B11" i="23"/>
  <c r="L10" i="23"/>
  <c r="I10" i="23"/>
  <c r="J10" i="23" s="1"/>
  <c r="H10" i="23"/>
  <c r="G10" i="23"/>
  <c r="F10" i="23"/>
  <c r="E10" i="23"/>
  <c r="D10" i="23"/>
  <c r="B10" i="23"/>
  <c r="L9" i="23"/>
  <c r="I9" i="23"/>
  <c r="J9" i="23" s="1"/>
  <c r="H9" i="23"/>
  <c r="G9" i="23"/>
  <c r="F9" i="23"/>
  <c r="E9" i="23"/>
  <c r="D9" i="23"/>
  <c r="B9" i="23"/>
  <c r="I8" i="23"/>
  <c r="J8" i="23" s="1"/>
  <c r="H8" i="23"/>
  <c r="G8" i="23"/>
  <c r="F8" i="23"/>
  <c r="E8" i="23"/>
  <c r="D8" i="23"/>
  <c r="B8" i="23"/>
  <c r="I7" i="23"/>
  <c r="J7" i="23" s="1"/>
  <c r="H7" i="23"/>
  <c r="G7" i="23"/>
  <c r="F7" i="23"/>
  <c r="E7" i="23"/>
  <c r="D7" i="23"/>
  <c r="B7" i="23"/>
  <c r="I6" i="23"/>
  <c r="J6" i="23" s="1"/>
  <c r="H6" i="23"/>
  <c r="G6" i="23"/>
  <c r="F6" i="23"/>
  <c r="E6" i="23"/>
  <c r="D6" i="23"/>
  <c r="B6" i="23"/>
  <c r="O19" i="22"/>
  <c r="N19" i="22"/>
  <c r="L19" i="22"/>
  <c r="I19" i="22"/>
  <c r="J19" i="22" s="1"/>
  <c r="H19" i="22"/>
  <c r="G19" i="22"/>
  <c r="F19" i="22"/>
  <c r="E19" i="22"/>
  <c r="D19" i="22"/>
  <c r="B19" i="22"/>
  <c r="O18" i="22"/>
  <c r="N18" i="22"/>
  <c r="L18" i="22"/>
  <c r="I18" i="22"/>
  <c r="J18" i="22" s="1"/>
  <c r="H18" i="22"/>
  <c r="G18" i="22"/>
  <c r="F18" i="22"/>
  <c r="E18" i="22"/>
  <c r="D18" i="22"/>
  <c r="B18" i="22"/>
  <c r="O17" i="22"/>
  <c r="N17" i="22"/>
  <c r="L17" i="22"/>
  <c r="I17" i="22"/>
  <c r="J17" i="22" s="1"/>
  <c r="H17" i="22"/>
  <c r="G17" i="22"/>
  <c r="F17" i="22"/>
  <c r="E17" i="22"/>
  <c r="D17" i="22"/>
  <c r="B17" i="22"/>
  <c r="O16" i="22"/>
  <c r="N16" i="22"/>
  <c r="L16" i="22"/>
  <c r="I16" i="22"/>
  <c r="J16" i="22" s="1"/>
  <c r="H16" i="22"/>
  <c r="G16" i="22"/>
  <c r="F16" i="22"/>
  <c r="E16" i="22"/>
  <c r="D16" i="22"/>
  <c r="B16" i="22"/>
  <c r="O15" i="22"/>
  <c r="N15" i="22"/>
  <c r="L15" i="22"/>
  <c r="I15" i="22"/>
  <c r="J15" i="22" s="1"/>
  <c r="H15" i="22"/>
  <c r="G15" i="22"/>
  <c r="F15" i="22"/>
  <c r="E15" i="22"/>
  <c r="D15" i="22"/>
  <c r="B15" i="22"/>
  <c r="O14" i="22"/>
  <c r="N14" i="22"/>
  <c r="L14" i="22"/>
  <c r="I14" i="22"/>
  <c r="J14" i="22" s="1"/>
  <c r="H14" i="22"/>
  <c r="G14" i="22"/>
  <c r="F14" i="22"/>
  <c r="E14" i="22"/>
  <c r="D14" i="22"/>
  <c r="B14" i="22"/>
  <c r="O13" i="22"/>
  <c r="N13" i="22"/>
  <c r="L13" i="22"/>
  <c r="I13" i="22"/>
  <c r="J13" i="22" s="1"/>
  <c r="H13" i="22"/>
  <c r="G13" i="22"/>
  <c r="F13" i="22"/>
  <c r="E13" i="22"/>
  <c r="D13" i="22"/>
  <c r="B13" i="22"/>
  <c r="O12" i="22"/>
  <c r="L12" i="22"/>
  <c r="I12" i="22"/>
  <c r="J12" i="22" s="1"/>
  <c r="H12" i="22"/>
  <c r="G12" i="22"/>
  <c r="F12" i="22"/>
  <c r="E12" i="22"/>
  <c r="D12" i="22"/>
  <c r="B12" i="22"/>
  <c r="O11" i="22"/>
  <c r="N11" i="22"/>
  <c r="L11" i="22"/>
  <c r="I11" i="22"/>
  <c r="J11" i="22" s="1"/>
  <c r="H11" i="22"/>
  <c r="G11" i="22"/>
  <c r="F11" i="22"/>
  <c r="E11" i="22"/>
  <c r="D11" i="22"/>
  <c r="B11" i="22"/>
  <c r="O10" i="22"/>
  <c r="N10" i="22"/>
  <c r="L10" i="22"/>
  <c r="I10" i="22"/>
  <c r="J10" i="22" s="1"/>
  <c r="H10" i="22"/>
  <c r="G10" i="22"/>
  <c r="F10" i="22"/>
  <c r="E10" i="22"/>
  <c r="D10" i="22"/>
  <c r="B10" i="22"/>
  <c r="L9" i="22"/>
  <c r="I9" i="22"/>
  <c r="N9" i="22" s="1"/>
  <c r="O9" i="22" s="1"/>
  <c r="H9" i="22"/>
  <c r="G9" i="22"/>
  <c r="F9" i="22"/>
  <c r="E9" i="22"/>
  <c r="D9" i="22"/>
  <c r="B9" i="22"/>
  <c r="I8" i="22"/>
  <c r="J8" i="22" s="1"/>
  <c r="H8" i="22"/>
  <c r="G8" i="22"/>
  <c r="F8" i="22"/>
  <c r="E8" i="22"/>
  <c r="D8" i="22"/>
  <c r="B8" i="22"/>
  <c r="I7" i="22"/>
  <c r="J7" i="22" s="1"/>
  <c r="H7" i="22"/>
  <c r="G7" i="22"/>
  <c r="F7" i="22"/>
  <c r="E7" i="22"/>
  <c r="D7" i="22"/>
  <c r="B7" i="22"/>
  <c r="I5" i="22"/>
  <c r="J5" i="22" s="1"/>
  <c r="H5" i="22"/>
  <c r="G5" i="22"/>
  <c r="F5" i="22"/>
  <c r="E5" i="22"/>
  <c r="D5" i="22"/>
  <c r="B5" i="22"/>
  <c r="O19" i="21"/>
  <c r="N19" i="21"/>
  <c r="L19" i="21"/>
  <c r="I19" i="21"/>
  <c r="J19" i="21" s="1"/>
  <c r="H19" i="21"/>
  <c r="G19" i="21"/>
  <c r="F19" i="21"/>
  <c r="E19" i="21"/>
  <c r="D19" i="21"/>
  <c r="B19" i="21"/>
  <c r="O18" i="21"/>
  <c r="N18" i="21"/>
  <c r="L18" i="21"/>
  <c r="I18" i="21"/>
  <c r="J18" i="21" s="1"/>
  <c r="H18" i="21"/>
  <c r="G18" i="21"/>
  <c r="F18" i="21"/>
  <c r="E18" i="21"/>
  <c r="D18" i="21"/>
  <c r="B18" i="21"/>
  <c r="O17" i="21"/>
  <c r="N17" i="21"/>
  <c r="L17" i="21"/>
  <c r="I17" i="21"/>
  <c r="J17" i="21" s="1"/>
  <c r="H17" i="21"/>
  <c r="G17" i="21"/>
  <c r="F17" i="21"/>
  <c r="E17" i="21"/>
  <c r="D17" i="21"/>
  <c r="B17" i="21"/>
  <c r="O16" i="21"/>
  <c r="N16" i="21"/>
  <c r="L16" i="21"/>
  <c r="I16" i="21"/>
  <c r="J16" i="21" s="1"/>
  <c r="H16" i="21"/>
  <c r="G16" i="21"/>
  <c r="F16" i="21"/>
  <c r="E16" i="21"/>
  <c r="D16" i="21"/>
  <c r="B16" i="21"/>
  <c r="O15" i="21"/>
  <c r="N15" i="21"/>
  <c r="L15" i="21"/>
  <c r="I15" i="21"/>
  <c r="J15" i="21" s="1"/>
  <c r="H15" i="21"/>
  <c r="G15" i="21"/>
  <c r="F15" i="21"/>
  <c r="E15" i="21"/>
  <c r="D15" i="21"/>
  <c r="B15" i="21"/>
  <c r="O14" i="21"/>
  <c r="N14" i="21"/>
  <c r="L14" i="21"/>
  <c r="I14" i="21"/>
  <c r="J14" i="21" s="1"/>
  <c r="H14" i="21"/>
  <c r="G14" i="21"/>
  <c r="F14" i="21"/>
  <c r="E14" i="21"/>
  <c r="D14" i="21"/>
  <c r="B14" i="21"/>
  <c r="O13" i="21"/>
  <c r="N13" i="21"/>
  <c r="L13" i="21"/>
  <c r="I13" i="21"/>
  <c r="J13" i="21" s="1"/>
  <c r="H13" i="21"/>
  <c r="G13" i="21"/>
  <c r="F13" i="21"/>
  <c r="E13" i="21"/>
  <c r="D13" i="21"/>
  <c r="B13" i="21"/>
  <c r="O12" i="21"/>
  <c r="L12" i="21"/>
  <c r="I12" i="21"/>
  <c r="J12" i="21" s="1"/>
  <c r="H12" i="21"/>
  <c r="G12" i="21"/>
  <c r="F12" i="21"/>
  <c r="E12" i="21"/>
  <c r="D12" i="21"/>
  <c r="B12" i="21"/>
  <c r="O11" i="21"/>
  <c r="N11" i="21"/>
  <c r="L11" i="21"/>
  <c r="I11" i="21"/>
  <c r="J11" i="21" s="1"/>
  <c r="H11" i="21"/>
  <c r="G11" i="21"/>
  <c r="F11" i="21"/>
  <c r="E11" i="21"/>
  <c r="D11" i="21"/>
  <c r="B11" i="21"/>
  <c r="O10" i="21"/>
  <c r="N10" i="21"/>
  <c r="L10" i="21"/>
  <c r="I10" i="21"/>
  <c r="J10" i="21" s="1"/>
  <c r="H10" i="21"/>
  <c r="G10" i="21"/>
  <c r="F10" i="21"/>
  <c r="E10" i="21"/>
  <c r="D10" i="21"/>
  <c r="B10" i="21"/>
  <c r="I8" i="21"/>
  <c r="J8" i="21" s="1"/>
  <c r="H8" i="21"/>
  <c r="G8" i="21"/>
  <c r="F8" i="21"/>
  <c r="E8" i="21"/>
  <c r="D8" i="21"/>
  <c r="B8" i="21"/>
  <c r="I7" i="21"/>
  <c r="J7" i="21" s="1"/>
  <c r="H7" i="21"/>
  <c r="G7" i="21"/>
  <c r="F7" i="21"/>
  <c r="E7" i="21"/>
  <c r="D7" i="21"/>
  <c r="B7" i="21"/>
  <c r="I6" i="21"/>
  <c r="J6" i="21" s="1"/>
  <c r="H6" i="21"/>
  <c r="G6" i="21"/>
  <c r="F6" i="21"/>
  <c r="E6" i="21"/>
  <c r="D6" i="21"/>
  <c r="B6" i="21"/>
  <c r="I5" i="21"/>
  <c r="J5" i="21" s="1"/>
  <c r="H5" i="21"/>
  <c r="G5" i="21"/>
  <c r="F5" i="21"/>
  <c r="E5" i="21"/>
  <c r="D5" i="21"/>
  <c r="B5" i="21"/>
  <c r="Q20" i="20"/>
  <c r="O20" i="20"/>
  <c r="N20" i="20"/>
  <c r="M20" i="20"/>
  <c r="L20" i="20"/>
  <c r="I20" i="20"/>
  <c r="J20" i="20" s="1"/>
  <c r="H20" i="20"/>
  <c r="G20" i="20"/>
  <c r="F20" i="20"/>
  <c r="E20" i="20"/>
  <c r="D20" i="20"/>
  <c r="B20" i="20"/>
  <c r="Q19" i="20"/>
  <c r="O19" i="20"/>
  <c r="N19" i="20"/>
  <c r="L19" i="20"/>
  <c r="I19" i="20"/>
  <c r="J19" i="20" s="1"/>
  <c r="H19" i="20"/>
  <c r="G19" i="20"/>
  <c r="F19" i="20"/>
  <c r="E19" i="20"/>
  <c r="D19" i="20"/>
  <c r="B19" i="20"/>
  <c r="Q18" i="20"/>
  <c r="O18" i="20"/>
  <c r="N18" i="20"/>
  <c r="L18" i="20"/>
  <c r="I18" i="20"/>
  <c r="J18" i="20" s="1"/>
  <c r="H18" i="20"/>
  <c r="G18" i="20"/>
  <c r="F18" i="20"/>
  <c r="E18" i="20"/>
  <c r="D18" i="20"/>
  <c r="B18" i="20"/>
  <c r="L11" i="20"/>
  <c r="I11" i="20"/>
  <c r="N11" i="20" s="1"/>
  <c r="O11" i="20" s="1"/>
  <c r="H11" i="20"/>
  <c r="G11" i="20"/>
  <c r="F11" i="20"/>
  <c r="E11" i="20"/>
  <c r="D11" i="20"/>
  <c r="B11" i="20"/>
  <c r="L10" i="20"/>
  <c r="I10" i="20"/>
  <c r="J10" i="20" s="1"/>
  <c r="H10" i="20"/>
  <c r="G10" i="20"/>
  <c r="F10" i="20"/>
  <c r="E10" i="20"/>
  <c r="D10" i="20"/>
  <c r="B10" i="20"/>
  <c r="L9" i="20"/>
  <c r="I9" i="20"/>
  <c r="J9" i="20" s="1"/>
  <c r="H9" i="20"/>
  <c r="G9" i="20"/>
  <c r="F9" i="20"/>
  <c r="E9" i="20"/>
  <c r="D9" i="20"/>
  <c r="B9" i="20"/>
  <c r="Q8" i="20"/>
  <c r="L8" i="20"/>
  <c r="I8" i="20"/>
  <c r="N8" i="20" s="1"/>
  <c r="O8" i="20" s="1"/>
  <c r="H8" i="20"/>
  <c r="G8" i="20"/>
  <c r="F8" i="20"/>
  <c r="E8" i="20"/>
  <c r="D8" i="20"/>
  <c r="B8" i="20"/>
  <c r="L7" i="20"/>
  <c r="I7" i="20"/>
  <c r="J7" i="20" s="1"/>
  <c r="H7" i="20"/>
  <c r="G7" i="20"/>
  <c r="F7" i="20"/>
  <c r="E7" i="20"/>
  <c r="D7" i="20"/>
  <c r="B7" i="20"/>
  <c r="L6" i="20"/>
  <c r="I6" i="20"/>
  <c r="J6" i="20" s="1"/>
  <c r="G6" i="20"/>
  <c r="F6" i="20"/>
  <c r="E6" i="20"/>
  <c r="D6" i="20"/>
  <c r="B6" i="20"/>
  <c r="L5" i="20"/>
  <c r="I5" i="20"/>
  <c r="J5" i="20" s="1"/>
  <c r="H5" i="20"/>
  <c r="G5" i="20"/>
  <c r="F5" i="20"/>
  <c r="E5" i="20"/>
  <c r="D5" i="20"/>
  <c r="B5" i="20"/>
  <c r="O20" i="19"/>
  <c r="N20" i="19"/>
  <c r="L20" i="19"/>
  <c r="I20" i="19"/>
  <c r="J20" i="19" s="1"/>
  <c r="H20" i="19"/>
  <c r="G20" i="19"/>
  <c r="F20" i="19"/>
  <c r="E20" i="19"/>
  <c r="D20" i="19"/>
  <c r="B20" i="19"/>
  <c r="O19" i="19"/>
  <c r="N19" i="19"/>
  <c r="L19" i="19"/>
  <c r="I19" i="19"/>
  <c r="J19" i="19" s="1"/>
  <c r="H19" i="19"/>
  <c r="G19" i="19"/>
  <c r="F19" i="19"/>
  <c r="E19" i="19"/>
  <c r="D19" i="19"/>
  <c r="B19" i="19"/>
  <c r="O18" i="19"/>
  <c r="N18" i="19"/>
  <c r="L18" i="19"/>
  <c r="I18" i="19"/>
  <c r="J18" i="19" s="1"/>
  <c r="H18" i="19"/>
  <c r="G18" i="19"/>
  <c r="F18" i="19"/>
  <c r="E18" i="19"/>
  <c r="D18" i="19"/>
  <c r="B18" i="19"/>
  <c r="O17" i="19"/>
  <c r="N17" i="19"/>
  <c r="L17" i="19"/>
  <c r="I17" i="19"/>
  <c r="J17" i="19" s="1"/>
  <c r="H17" i="19"/>
  <c r="G17" i="19"/>
  <c r="F17" i="19"/>
  <c r="E17" i="19"/>
  <c r="D17" i="19"/>
  <c r="B17" i="19"/>
  <c r="O16" i="19"/>
  <c r="N16" i="19"/>
  <c r="L16" i="19"/>
  <c r="I16" i="19"/>
  <c r="J16" i="19" s="1"/>
  <c r="H16" i="19"/>
  <c r="G16" i="19"/>
  <c r="F16" i="19"/>
  <c r="E16" i="19"/>
  <c r="D16" i="19"/>
  <c r="B16" i="19"/>
  <c r="O15" i="19"/>
  <c r="N15" i="19"/>
  <c r="L15" i="19"/>
  <c r="I15" i="19"/>
  <c r="J15" i="19" s="1"/>
  <c r="H15" i="19"/>
  <c r="G15" i="19"/>
  <c r="F15" i="19"/>
  <c r="E15" i="19"/>
  <c r="D15" i="19"/>
  <c r="B15" i="19"/>
  <c r="O20" i="18"/>
  <c r="N20" i="18"/>
  <c r="L20" i="18"/>
  <c r="I20" i="18"/>
  <c r="J20" i="18" s="1"/>
  <c r="H20" i="18"/>
  <c r="G20" i="18"/>
  <c r="F20" i="18"/>
  <c r="E20" i="18"/>
  <c r="D20" i="18"/>
  <c r="B20" i="18"/>
  <c r="O19" i="18"/>
  <c r="N19" i="18"/>
  <c r="L19" i="18"/>
  <c r="I19" i="18"/>
  <c r="J19" i="18" s="1"/>
  <c r="H19" i="18"/>
  <c r="G19" i="18"/>
  <c r="F19" i="18"/>
  <c r="E19" i="18"/>
  <c r="D19" i="18"/>
  <c r="B19" i="18"/>
  <c r="O18" i="18"/>
  <c r="N18" i="18"/>
  <c r="L18" i="18"/>
  <c r="I18" i="18"/>
  <c r="J18" i="18" s="1"/>
  <c r="H18" i="18"/>
  <c r="G18" i="18"/>
  <c r="F18" i="18"/>
  <c r="E18" i="18"/>
  <c r="D18" i="18"/>
  <c r="B18" i="18"/>
  <c r="O17" i="18"/>
  <c r="N17" i="18"/>
  <c r="L17" i="18"/>
  <c r="I17" i="18"/>
  <c r="J17" i="18" s="1"/>
  <c r="H17" i="18"/>
  <c r="G17" i="18"/>
  <c r="F17" i="18"/>
  <c r="E17" i="18"/>
  <c r="D17" i="18"/>
  <c r="B17" i="18"/>
  <c r="O16" i="18"/>
  <c r="N16" i="18"/>
  <c r="L16" i="18"/>
  <c r="I16" i="18"/>
  <c r="J16" i="18" s="1"/>
  <c r="H16" i="18"/>
  <c r="G16" i="18"/>
  <c r="F16" i="18"/>
  <c r="E16" i="18"/>
  <c r="D16" i="18"/>
  <c r="B16" i="18"/>
  <c r="L15" i="18"/>
  <c r="I15" i="18"/>
  <c r="J15" i="18" s="1"/>
  <c r="H15" i="18"/>
  <c r="G15" i="18"/>
  <c r="F15" i="18"/>
  <c r="E15" i="18"/>
  <c r="D15" i="18"/>
  <c r="B15" i="18"/>
  <c r="N21" i="17"/>
  <c r="L21" i="17"/>
  <c r="I21" i="17"/>
  <c r="J21" i="17" s="1"/>
  <c r="H21" i="17"/>
  <c r="G21" i="17"/>
  <c r="F21" i="17"/>
  <c r="E21" i="17"/>
  <c r="D21" i="17"/>
  <c r="B21" i="17"/>
  <c r="O20" i="17"/>
  <c r="N20" i="17"/>
  <c r="L20" i="17"/>
  <c r="I20" i="17"/>
  <c r="J20" i="17" s="1"/>
  <c r="H20" i="17"/>
  <c r="G20" i="17"/>
  <c r="F20" i="17"/>
  <c r="E20" i="17"/>
  <c r="D20" i="17"/>
  <c r="B20" i="17"/>
  <c r="O19" i="17"/>
  <c r="N19" i="17"/>
  <c r="L19" i="17"/>
  <c r="I19" i="17"/>
  <c r="J19" i="17" s="1"/>
  <c r="H19" i="17"/>
  <c r="G19" i="17"/>
  <c r="F19" i="17"/>
  <c r="E19" i="17"/>
  <c r="D19" i="17"/>
  <c r="B19" i="17"/>
  <c r="O18" i="17"/>
  <c r="N18" i="17"/>
  <c r="L18" i="17"/>
  <c r="I18" i="17"/>
  <c r="J18" i="17" s="1"/>
  <c r="H18" i="17"/>
  <c r="G18" i="17"/>
  <c r="F18" i="17"/>
  <c r="E18" i="17"/>
  <c r="D18" i="17"/>
  <c r="B18" i="17"/>
  <c r="O19" i="16"/>
  <c r="N19" i="16"/>
  <c r="L19" i="16"/>
  <c r="I19" i="16"/>
  <c r="J19" i="16" s="1"/>
  <c r="H19" i="16"/>
  <c r="G19" i="16"/>
  <c r="F19" i="16"/>
  <c r="E19" i="16"/>
  <c r="D19" i="16"/>
  <c r="B19" i="16"/>
  <c r="O18" i="16"/>
  <c r="N18" i="16"/>
  <c r="L18" i="16"/>
  <c r="I18" i="16"/>
  <c r="J18" i="16" s="1"/>
  <c r="H18" i="16"/>
  <c r="G18" i="16"/>
  <c r="F18" i="16"/>
  <c r="E18" i="16"/>
  <c r="D18" i="16"/>
  <c r="B18" i="16"/>
  <c r="O17" i="16"/>
  <c r="N17" i="16"/>
  <c r="L17" i="16"/>
  <c r="I17" i="16"/>
  <c r="J17" i="16" s="1"/>
  <c r="H17" i="16"/>
  <c r="G17" i="16"/>
  <c r="F17" i="16"/>
  <c r="E17" i="16"/>
  <c r="D17" i="16"/>
  <c r="B17" i="16"/>
  <c r="O16" i="16"/>
  <c r="N16" i="16"/>
  <c r="L16" i="16"/>
  <c r="I16" i="16"/>
  <c r="J16" i="16" s="1"/>
  <c r="H16" i="16"/>
  <c r="G16" i="16"/>
  <c r="F16" i="16"/>
  <c r="E16" i="16"/>
  <c r="D16" i="16"/>
  <c r="B16" i="16"/>
  <c r="O15" i="16"/>
  <c r="N15" i="16"/>
  <c r="L15" i="16"/>
  <c r="I15" i="16"/>
  <c r="J15" i="16" s="1"/>
  <c r="H15" i="16"/>
  <c r="G15" i="16"/>
  <c r="F15" i="16"/>
  <c r="E15" i="16"/>
  <c r="D15" i="16"/>
  <c r="B15" i="16"/>
  <c r="O14" i="16"/>
  <c r="N14" i="16"/>
  <c r="L14" i="16"/>
  <c r="I14" i="16"/>
  <c r="J14" i="16" s="1"/>
  <c r="H14" i="16"/>
  <c r="G14" i="16"/>
  <c r="F14" i="16"/>
  <c r="E14" i="16"/>
  <c r="D14" i="16"/>
  <c r="B14" i="16"/>
  <c r="L13" i="16"/>
  <c r="I13" i="16"/>
  <c r="J13" i="16" s="1"/>
  <c r="H13" i="16"/>
  <c r="G13" i="16"/>
  <c r="F13" i="16"/>
  <c r="E13" i="16"/>
  <c r="D13" i="16"/>
  <c r="B13" i="16"/>
  <c r="I12" i="16"/>
  <c r="J12" i="16" s="1"/>
  <c r="H12" i="16"/>
  <c r="G12" i="16"/>
  <c r="F12" i="16"/>
  <c r="E12" i="16"/>
  <c r="D12" i="16"/>
  <c r="B12" i="16"/>
  <c r="L11" i="16"/>
  <c r="I11" i="16"/>
  <c r="J11" i="16" s="1"/>
  <c r="H11" i="16"/>
  <c r="G11" i="16"/>
  <c r="F11" i="16"/>
  <c r="E11" i="16"/>
  <c r="D11" i="16"/>
  <c r="B11" i="16"/>
  <c r="L10" i="16"/>
  <c r="I10" i="16"/>
  <c r="J10" i="16" s="1"/>
  <c r="H10" i="16"/>
  <c r="G10" i="16"/>
  <c r="F10" i="16"/>
  <c r="E10" i="16"/>
  <c r="D10" i="16"/>
  <c r="B10" i="16"/>
  <c r="Q20" i="15"/>
  <c r="O20" i="15"/>
  <c r="N20" i="15"/>
  <c r="M20" i="15"/>
  <c r="L20" i="15"/>
  <c r="I20" i="15"/>
  <c r="J20" i="15" s="1"/>
  <c r="H20" i="15"/>
  <c r="G20" i="15"/>
  <c r="F20" i="15"/>
  <c r="E20" i="15"/>
  <c r="D20" i="15"/>
  <c r="B20" i="15"/>
  <c r="Q19" i="15"/>
  <c r="O19" i="15"/>
  <c r="N19" i="15"/>
  <c r="L19" i="15"/>
  <c r="I19" i="15"/>
  <c r="J19" i="15" s="1"/>
  <c r="H19" i="15"/>
  <c r="G19" i="15"/>
  <c r="F19" i="15"/>
  <c r="E19" i="15"/>
  <c r="D19" i="15"/>
  <c r="B19" i="15"/>
  <c r="Q18" i="15"/>
  <c r="O18" i="15"/>
  <c r="N18" i="15"/>
  <c r="L18" i="15"/>
  <c r="I18" i="15"/>
  <c r="J18" i="15" s="1"/>
  <c r="H18" i="15"/>
  <c r="G18" i="15"/>
  <c r="F18" i="15"/>
  <c r="E18" i="15"/>
  <c r="D18" i="15"/>
  <c r="B18" i="15"/>
  <c r="L5" i="15"/>
  <c r="I5" i="15"/>
  <c r="J5" i="15" s="1"/>
  <c r="H5" i="15"/>
  <c r="G5" i="15"/>
  <c r="F5" i="15"/>
  <c r="E5" i="15"/>
  <c r="D5" i="15"/>
  <c r="B5" i="15"/>
  <c r="N7" i="20" l="1"/>
  <c r="O7" i="20" s="1"/>
  <c r="J13" i="23"/>
  <c r="N13" i="23"/>
  <c r="O13" i="23" s="1"/>
  <c r="J14" i="23"/>
  <c r="N14" i="23"/>
  <c r="O14" i="23" s="1"/>
  <c r="J13" i="25"/>
  <c r="N13" i="25"/>
  <c r="O13" i="25" s="1"/>
  <c r="N5" i="26"/>
  <c r="O5" i="26" s="1"/>
  <c r="J5" i="26"/>
  <c r="J12" i="24"/>
  <c r="N12" i="24"/>
  <c r="O12" i="24" s="1"/>
  <c r="J14" i="24"/>
  <c r="N14" i="24"/>
  <c r="O14" i="24" s="1"/>
  <c r="J6" i="26"/>
  <c r="N6" i="26"/>
  <c r="O6" i="26" s="1"/>
  <c r="J6" i="28"/>
  <c r="N6" i="28"/>
  <c r="O6" i="28" s="1"/>
  <c r="N6" i="27"/>
  <c r="O6" i="27" s="1"/>
  <c r="J10" i="28"/>
  <c r="N8" i="28"/>
  <c r="O8" i="28" s="1"/>
  <c r="J5" i="27"/>
  <c r="J9" i="27"/>
  <c r="J9" i="26"/>
  <c r="J8" i="25"/>
  <c r="N9" i="25"/>
  <c r="O9" i="25" s="1"/>
  <c r="N6" i="25"/>
  <c r="O6" i="25" s="1"/>
  <c r="N15" i="25"/>
  <c r="O15" i="25" s="1"/>
  <c r="N14" i="25"/>
  <c r="O14" i="25" s="1"/>
  <c r="N11" i="25"/>
  <c r="O11" i="25" s="1"/>
  <c r="N7" i="25"/>
  <c r="O7" i="25" s="1"/>
  <c r="J6" i="25"/>
  <c r="J10" i="25"/>
  <c r="N12" i="25"/>
  <c r="O12" i="25" s="1"/>
  <c r="N7" i="24"/>
  <c r="O7" i="24" s="1"/>
  <c r="N8" i="24"/>
  <c r="O8" i="24" s="1"/>
  <c r="N9" i="24"/>
  <c r="O9" i="24" s="1"/>
  <c r="N16" i="24"/>
  <c r="O16" i="24" s="1"/>
  <c r="N13" i="24"/>
  <c r="O13" i="24" s="1"/>
  <c r="N15" i="24"/>
  <c r="O15" i="24" s="1"/>
  <c r="N10" i="24"/>
  <c r="O10" i="24" s="1"/>
  <c r="N11" i="24"/>
  <c r="O11" i="24" s="1"/>
  <c r="N17" i="23"/>
  <c r="O17" i="23" s="1"/>
  <c r="N16" i="23"/>
  <c r="O16" i="23" s="1"/>
  <c r="N12" i="23"/>
  <c r="O12" i="23" s="1"/>
  <c r="N15" i="23"/>
  <c r="O15" i="23" s="1"/>
  <c r="N9" i="23"/>
  <c r="O9" i="23" s="1"/>
  <c r="N10" i="23"/>
  <c r="O10" i="23" s="1"/>
  <c r="N11" i="23"/>
  <c r="O11" i="23" s="1"/>
  <c r="N7" i="23"/>
  <c r="O7" i="23" s="1"/>
  <c r="N8" i="21"/>
  <c r="O8" i="21" s="1"/>
  <c r="N8" i="23"/>
  <c r="O8" i="23" s="1"/>
  <c r="J7" i="24"/>
  <c r="N6" i="23"/>
  <c r="O6" i="23" s="1"/>
  <c r="N7" i="21"/>
  <c r="O7" i="21" s="1"/>
  <c r="N8" i="22"/>
  <c r="O8" i="22" s="1"/>
  <c r="N5" i="22"/>
  <c r="O5" i="22" s="1"/>
  <c r="J9" i="22"/>
  <c r="N7" i="22"/>
  <c r="O7" i="22" s="1"/>
  <c r="N6" i="21"/>
  <c r="O6" i="21" s="1"/>
  <c r="N5" i="21"/>
  <c r="O5" i="21" s="1"/>
  <c r="J11" i="20"/>
  <c r="N5" i="20"/>
  <c r="O5" i="20" s="1"/>
  <c r="N10" i="16"/>
  <c r="O10" i="16" s="1"/>
  <c r="N9" i="20"/>
  <c r="O9" i="20" s="1"/>
  <c r="N6" i="20"/>
  <c r="O6" i="20" s="1"/>
  <c r="N10" i="20"/>
  <c r="O10" i="20" s="1"/>
  <c r="J8" i="20"/>
  <c r="N15" i="18"/>
  <c r="O15" i="18" s="1"/>
  <c r="O12" i="16"/>
  <c r="N11" i="16"/>
  <c r="O11" i="16" s="1"/>
  <c r="N13" i="16"/>
  <c r="O13" i="16" s="1"/>
  <c r="N5" i="15"/>
  <c r="O5" i="15" s="1"/>
  <c r="D162" i="14"/>
  <c r="E162" i="14"/>
  <c r="F162" i="14"/>
  <c r="G162" i="14"/>
  <c r="H162" i="14"/>
  <c r="I162" i="14"/>
  <c r="J162" i="14" s="1"/>
  <c r="M162" i="14"/>
  <c r="D163" i="14"/>
  <c r="E163" i="14"/>
  <c r="F163" i="14"/>
  <c r="G163" i="14"/>
  <c r="H163" i="14"/>
  <c r="I163" i="14"/>
  <c r="J163" i="14" s="1"/>
  <c r="M163" i="14"/>
  <c r="D164" i="14"/>
  <c r="E164" i="14"/>
  <c r="F164" i="14"/>
  <c r="G164" i="14"/>
  <c r="H164" i="14"/>
  <c r="I164" i="14"/>
  <c r="J164" i="14" s="1"/>
  <c r="M164" i="14"/>
  <c r="D165" i="14"/>
  <c r="E165" i="14"/>
  <c r="F165" i="14"/>
  <c r="G165" i="14"/>
  <c r="H165" i="14"/>
  <c r="I165" i="14"/>
  <c r="J165" i="14" s="1"/>
  <c r="M165" i="14"/>
  <c r="D166" i="14"/>
  <c r="E166" i="14"/>
  <c r="F166" i="14"/>
  <c r="G166" i="14"/>
  <c r="H166" i="14"/>
  <c r="I166" i="14"/>
  <c r="J166" i="14" s="1"/>
  <c r="M166" i="14"/>
  <c r="D167" i="14"/>
  <c r="E167" i="14"/>
  <c r="F167" i="14"/>
  <c r="G167" i="14"/>
  <c r="H167" i="14"/>
  <c r="I167" i="14"/>
  <c r="J167" i="14" s="1"/>
  <c r="M167" i="14"/>
  <c r="D168" i="14"/>
  <c r="E168" i="14"/>
  <c r="F168" i="14"/>
  <c r="G168" i="14"/>
  <c r="H168" i="14"/>
  <c r="I168" i="14"/>
  <c r="J168" i="14" s="1"/>
  <c r="M168" i="14"/>
  <c r="D169" i="14"/>
  <c r="E169" i="14"/>
  <c r="F169" i="14"/>
  <c r="G169" i="14"/>
  <c r="H169" i="14"/>
  <c r="I169" i="14"/>
  <c r="J169" i="14" s="1"/>
  <c r="M169" i="14"/>
  <c r="D170" i="14"/>
  <c r="E170" i="14"/>
  <c r="F170" i="14"/>
  <c r="G170" i="14"/>
  <c r="H170" i="14"/>
  <c r="I170" i="14"/>
  <c r="J170" i="14" s="1"/>
  <c r="M170" i="14"/>
  <c r="D171" i="14"/>
  <c r="E171" i="14"/>
  <c r="F171" i="14"/>
  <c r="G171" i="14"/>
  <c r="H171" i="14"/>
  <c r="I171" i="14"/>
  <c r="J171" i="14" s="1"/>
  <c r="M171" i="14"/>
  <c r="D172" i="14"/>
  <c r="E172" i="14"/>
  <c r="F172" i="14"/>
  <c r="G172" i="14"/>
  <c r="H172" i="14"/>
  <c r="I172" i="14"/>
  <c r="J172" i="14" s="1"/>
  <c r="M172" i="14"/>
  <c r="D173" i="14"/>
  <c r="E173" i="14"/>
  <c r="F173" i="14"/>
  <c r="G173" i="14"/>
  <c r="H173" i="14"/>
  <c r="I173" i="14"/>
  <c r="J173" i="14" s="1"/>
  <c r="M173" i="14"/>
  <c r="D174" i="14"/>
  <c r="E174" i="14"/>
  <c r="F174" i="14"/>
  <c r="G174" i="14"/>
  <c r="H174" i="14"/>
  <c r="I174" i="14"/>
  <c r="J174" i="14" s="1"/>
  <c r="M174" i="14"/>
  <c r="D175" i="14"/>
  <c r="E175" i="14"/>
  <c r="F175" i="14"/>
  <c r="G175" i="14"/>
  <c r="H175" i="14"/>
  <c r="I175" i="14"/>
  <c r="J175" i="14" s="1"/>
  <c r="M175" i="14"/>
  <c r="D176" i="14"/>
  <c r="E176" i="14"/>
  <c r="F176" i="14"/>
  <c r="G176" i="14"/>
  <c r="H176" i="14"/>
  <c r="I176" i="14"/>
  <c r="J176" i="14" s="1"/>
  <c r="M176" i="14"/>
  <c r="D177" i="14"/>
  <c r="E177" i="14"/>
  <c r="F177" i="14"/>
  <c r="G177" i="14"/>
  <c r="H177" i="14"/>
  <c r="I177" i="14"/>
  <c r="J177" i="14" s="1"/>
  <c r="M177" i="14"/>
  <c r="B162" i="14"/>
  <c r="B163" i="14"/>
  <c r="B164" i="14"/>
  <c r="B165" i="14"/>
  <c r="B166" i="14"/>
  <c r="B167" i="14"/>
  <c r="B168" i="14"/>
  <c r="B169" i="14"/>
  <c r="B170" i="14"/>
  <c r="B171" i="14"/>
  <c r="B172" i="14"/>
  <c r="B173" i="14"/>
  <c r="B174" i="14"/>
  <c r="B175" i="14"/>
  <c r="B176" i="14"/>
  <c r="B177" i="14"/>
  <c r="M6" i="14" l="1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68" i="14"/>
  <c r="M69" i="14"/>
  <c r="M70" i="14"/>
  <c r="M71" i="14"/>
  <c r="M72" i="14"/>
  <c r="M73" i="14"/>
  <c r="M74" i="14"/>
  <c r="M75" i="14"/>
  <c r="M76" i="14"/>
  <c r="M77" i="14"/>
  <c r="M78" i="14"/>
  <c r="M79" i="14"/>
  <c r="M80" i="14"/>
  <c r="M81" i="14"/>
  <c r="M82" i="14"/>
  <c r="M83" i="14"/>
  <c r="M84" i="14"/>
  <c r="M85" i="14"/>
  <c r="M86" i="14"/>
  <c r="M87" i="14"/>
  <c r="M88" i="14"/>
  <c r="M89" i="14"/>
  <c r="M90" i="14"/>
  <c r="M91" i="14"/>
  <c r="M92" i="14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M112" i="14"/>
  <c r="M113" i="14"/>
  <c r="M114" i="14"/>
  <c r="M115" i="14"/>
  <c r="M116" i="14"/>
  <c r="M117" i="14"/>
  <c r="M118" i="14"/>
  <c r="M119" i="14"/>
  <c r="M120" i="14"/>
  <c r="M121" i="14"/>
  <c r="M122" i="14"/>
  <c r="M123" i="14"/>
  <c r="M124" i="14"/>
  <c r="M125" i="14"/>
  <c r="M126" i="14"/>
  <c r="M127" i="14"/>
  <c r="M128" i="14"/>
  <c r="M129" i="14"/>
  <c r="M130" i="14"/>
  <c r="M131" i="14"/>
  <c r="M132" i="14"/>
  <c r="M133" i="14"/>
  <c r="M134" i="14"/>
  <c r="M135" i="14"/>
  <c r="M136" i="14"/>
  <c r="M137" i="14"/>
  <c r="M138" i="14"/>
  <c r="M139" i="14"/>
  <c r="M140" i="14"/>
  <c r="M141" i="14"/>
  <c r="M142" i="14"/>
  <c r="M143" i="14"/>
  <c r="M144" i="14"/>
  <c r="M145" i="14"/>
  <c r="M146" i="14"/>
  <c r="M147" i="14"/>
  <c r="M148" i="14"/>
  <c r="M149" i="14"/>
  <c r="M150" i="14"/>
  <c r="M151" i="14"/>
  <c r="M152" i="14"/>
  <c r="M153" i="14"/>
  <c r="M154" i="14"/>
  <c r="M155" i="14"/>
  <c r="M156" i="14"/>
  <c r="M157" i="14"/>
  <c r="M158" i="14"/>
  <c r="M159" i="14"/>
  <c r="M160" i="14"/>
  <c r="M161" i="14"/>
  <c r="M5" i="14"/>
  <c r="D6" i="14"/>
  <c r="E6" i="14"/>
  <c r="F6" i="14"/>
  <c r="G6" i="14"/>
  <c r="H6" i="14"/>
  <c r="I6" i="14"/>
  <c r="J6" i="14" s="1"/>
  <c r="D7" i="14"/>
  <c r="E7" i="14"/>
  <c r="F7" i="14"/>
  <c r="G7" i="14"/>
  <c r="H7" i="14"/>
  <c r="I7" i="14"/>
  <c r="J7" i="14" s="1"/>
  <c r="D8" i="14"/>
  <c r="E8" i="14"/>
  <c r="F8" i="14"/>
  <c r="G8" i="14"/>
  <c r="H8" i="14"/>
  <c r="I8" i="14"/>
  <c r="J8" i="14" s="1"/>
  <c r="D9" i="14"/>
  <c r="E9" i="14"/>
  <c r="F9" i="14"/>
  <c r="G9" i="14"/>
  <c r="H9" i="14"/>
  <c r="I9" i="14"/>
  <c r="J9" i="14" s="1"/>
  <c r="D10" i="14"/>
  <c r="E10" i="14"/>
  <c r="F10" i="14"/>
  <c r="G10" i="14"/>
  <c r="H10" i="14"/>
  <c r="I10" i="14"/>
  <c r="J10" i="14" s="1"/>
  <c r="D11" i="14"/>
  <c r="E11" i="14"/>
  <c r="F11" i="14"/>
  <c r="G11" i="14"/>
  <c r="H11" i="14"/>
  <c r="I11" i="14"/>
  <c r="J11" i="14" s="1"/>
  <c r="D12" i="14"/>
  <c r="E12" i="14"/>
  <c r="F12" i="14"/>
  <c r="G12" i="14"/>
  <c r="H12" i="14"/>
  <c r="I12" i="14"/>
  <c r="J12" i="14" s="1"/>
  <c r="D13" i="14"/>
  <c r="E13" i="14"/>
  <c r="F13" i="14"/>
  <c r="G13" i="14"/>
  <c r="H13" i="14"/>
  <c r="I13" i="14"/>
  <c r="J13" i="14" s="1"/>
  <c r="D14" i="14"/>
  <c r="E14" i="14"/>
  <c r="F14" i="14"/>
  <c r="G14" i="14"/>
  <c r="H14" i="14"/>
  <c r="I14" i="14"/>
  <c r="J14" i="14" s="1"/>
  <c r="D15" i="14"/>
  <c r="E15" i="14"/>
  <c r="F15" i="14"/>
  <c r="G15" i="14"/>
  <c r="H15" i="14"/>
  <c r="I15" i="14"/>
  <c r="J15" i="14" s="1"/>
  <c r="D16" i="14"/>
  <c r="E16" i="14"/>
  <c r="F16" i="14"/>
  <c r="G16" i="14"/>
  <c r="H16" i="14"/>
  <c r="I16" i="14"/>
  <c r="J16" i="14" s="1"/>
  <c r="D17" i="14"/>
  <c r="E17" i="14"/>
  <c r="F17" i="14"/>
  <c r="G17" i="14"/>
  <c r="H17" i="14"/>
  <c r="I17" i="14"/>
  <c r="J17" i="14" s="1"/>
  <c r="D18" i="14"/>
  <c r="E18" i="14"/>
  <c r="F18" i="14"/>
  <c r="G18" i="14"/>
  <c r="H18" i="14"/>
  <c r="I18" i="14"/>
  <c r="J18" i="14" s="1"/>
  <c r="D19" i="14"/>
  <c r="E19" i="14"/>
  <c r="F19" i="14"/>
  <c r="G19" i="14"/>
  <c r="H19" i="14"/>
  <c r="I19" i="14"/>
  <c r="J19" i="14" s="1"/>
  <c r="D20" i="14"/>
  <c r="E20" i="14"/>
  <c r="F20" i="14"/>
  <c r="G20" i="14"/>
  <c r="H20" i="14"/>
  <c r="I20" i="14"/>
  <c r="J20" i="14" s="1"/>
  <c r="D21" i="14"/>
  <c r="E21" i="14"/>
  <c r="F21" i="14"/>
  <c r="G21" i="14"/>
  <c r="H21" i="14"/>
  <c r="I21" i="14"/>
  <c r="J21" i="14" s="1"/>
  <c r="D22" i="14"/>
  <c r="E22" i="14"/>
  <c r="F22" i="14"/>
  <c r="G22" i="14"/>
  <c r="H22" i="14"/>
  <c r="I22" i="14"/>
  <c r="J22" i="14" s="1"/>
  <c r="D23" i="14"/>
  <c r="E23" i="14"/>
  <c r="F23" i="14"/>
  <c r="G23" i="14"/>
  <c r="H23" i="14"/>
  <c r="I23" i="14"/>
  <c r="J23" i="14" s="1"/>
  <c r="D24" i="14"/>
  <c r="E24" i="14"/>
  <c r="F24" i="14"/>
  <c r="G24" i="14"/>
  <c r="H24" i="14"/>
  <c r="I24" i="14"/>
  <c r="J24" i="14" s="1"/>
  <c r="D25" i="14"/>
  <c r="E25" i="14"/>
  <c r="F25" i="14"/>
  <c r="G25" i="14"/>
  <c r="H25" i="14"/>
  <c r="I25" i="14"/>
  <c r="J25" i="14" s="1"/>
  <c r="D26" i="14"/>
  <c r="E26" i="14"/>
  <c r="F26" i="14"/>
  <c r="G26" i="14"/>
  <c r="H26" i="14"/>
  <c r="I26" i="14"/>
  <c r="J26" i="14" s="1"/>
  <c r="D27" i="14"/>
  <c r="E27" i="14"/>
  <c r="F27" i="14"/>
  <c r="G27" i="14"/>
  <c r="H27" i="14"/>
  <c r="I27" i="14"/>
  <c r="J27" i="14" s="1"/>
  <c r="D28" i="14"/>
  <c r="E28" i="14"/>
  <c r="F28" i="14"/>
  <c r="G28" i="14"/>
  <c r="H28" i="14"/>
  <c r="I28" i="14"/>
  <c r="J28" i="14" s="1"/>
  <c r="D29" i="14"/>
  <c r="E29" i="14"/>
  <c r="F29" i="14"/>
  <c r="G29" i="14"/>
  <c r="H29" i="14"/>
  <c r="I29" i="14"/>
  <c r="J29" i="14" s="1"/>
  <c r="D30" i="14"/>
  <c r="E30" i="14"/>
  <c r="F30" i="14"/>
  <c r="G30" i="14"/>
  <c r="H30" i="14"/>
  <c r="I30" i="14"/>
  <c r="J30" i="14" s="1"/>
  <c r="D31" i="14"/>
  <c r="E31" i="14"/>
  <c r="F31" i="14"/>
  <c r="G31" i="14"/>
  <c r="H31" i="14"/>
  <c r="I31" i="14"/>
  <c r="J31" i="14" s="1"/>
  <c r="D32" i="14"/>
  <c r="E32" i="14"/>
  <c r="F32" i="14"/>
  <c r="G32" i="14"/>
  <c r="H32" i="14"/>
  <c r="I32" i="14"/>
  <c r="J32" i="14" s="1"/>
  <c r="D33" i="14"/>
  <c r="E33" i="14"/>
  <c r="F33" i="14"/>
  <c r="G33" i="14"/>
  <c r="H33" i="14"/>
  <c r="I33" i="14"/>
  <c r="J33" i="14" s="1"/>
  <c r="D34" i="14"/>
  <c r="E34" i="14"/>
  <c r="F34" i="14"/>
  <c r="G34" i="14"/>
  <c r="H34" i="14"/>
  <c r="I34" i="14"/>
  <c r="J34" i="14" s="1"/>
  <c r="D35" i="14"/>
  <c r="E35" i="14"/>
  <c r="F35" i="14"/>
  <c r="G35" i="14"/>
  <c r="H35" i="14"/>
  <c r="I35" i="14"/>
  <c r="J35" i="14" s="1"/>
  <c r="D36" i="14"/>
  <c r="E36" i="14"/>
  <c r="F36" i="14"/>
  <c r="G36" i="14"/>
  <c r="H36" i="14"/>
  <c r="I36" i="14"/>
  <c r="J36" i="14" s="1"/>
  <c r="D37" i="14"/>
  <c r="E37" i="14"/>
  <c r="F37" i="14"/>
  <c r="G37" i="14"/>
  <c r="H37" i="14"/>
  <c r="I37" i="14"/>
  <c r="J37" i="14" s="1"/>
  <c r="D38" i="14"/>
  <c r="E38" i="14"/>
  <c r="F38" i="14"/>
  <c r="G38" i="14"/>
  <c r="H38" i="14"/>
  <c r="I38" i="14"/>
  <c r="J38" i="14" s="1"/>
  <c r="D39" i="14"/>
  <c r="E39" i="14"/>
  <c r="F39" i="14"/>
  <c r="G39" i="14"/>
  <c r="H39" i="14"/>
  <c r="I39" i="14"/>
  <c r="J39" i="14" s="1"/>
  <c r="D40" i="14"/>
  <c r="E40" i="14"/>
  <c r="F40" i="14"/>
  <c r="G40" i="14"/>
  <c r="H40" i="14"/>
  <c r="I40" i="14"/>
  <c r="J40" i="14" s="1"/>
  <c r="D41" i="14"/>
  <c r="E41" i="14"/>
  <c r="F41" i="14"/>
  <c r="G41" i="14"/>
  <c r="H41" i="14"/>
  <c r="I41" i="14"/>
  <c r="J41" i="14" s="1"/>
  <c r="D42" i="14"/>
  <c r="E42" i="14"/>
  <c r="F42" i="14"/>
  <c r="G42" i="14"/>
  <c r="H42" i="14"/>
  <c r="I42" i="14"/>
  <c r="J42" i="14" s="1"/>
  <c r="D43" i="14"/>
  <c r="E43" i="14"/>
  <c r="F43" i="14"/>
  <c r="G43" i="14"/>
  <c r="H43" i="14"/>
  <c r="I43" i="14"/>
  <c r="J43" i="14" s="1"/>
  <c r="D44" i="14"/>
  <c r="E44" i="14"/>
  <c r="F44" i="14"/>
  <c r="G44" i="14"/>
  <c r="H44" i="14"/>
  <c r="I44" i="14"/>
  <c r="J44" i="14" s="1"/>
  <c r="D45" i="14"/>
  <c r="E45" i="14"/>
  <c r="F45" i="14"/>
  <c r="G45" i="14"/>
  <c r="H45" i="14"/>
  <c r="I45" i="14"/>
  <c r="J45" i="14" s="1"/>
  <c r="D46" i="14"/>
  <c r="E46" i="14"/>
  <c r="F46" i="14"/>
  <c r="G46" i="14"/>
  <c r="H46" i="14"/>
  <c r="I46" i="14"/>
  <c r="J46" i="14" s="1"/>
  <c r="D47" i="14"/>
  <c r="E47" i="14"/>
  <c r="F47" i="14"/>
  <c r="G47" i="14"/>
  <c r="H47" i="14"/>
  <c r="I47" i="14"/>
  <c r="J47" i="14" s="1"/>
  <c r="D48" i="14"/>
  <c r="E48" i="14"/>
  <c r="F48" i="14"/>
  <c r="G48" i="14"/>
  <c r="H48" i="14"/>
  <c r="I48" i="14"/>
  <c r="J48" i="14" s="1"/>
  <c r="D49" i="14"/>
  <c r="E49" i="14"/>
  <c r="F49" i="14"/>
  <c r="G49" i="14"/>
  <c r="H49" i="14"/>
  <c r="I49" i="14"/>
  <c r="J49" i="14" s="1"/>
  <c r="D50" i="14"/>
  <c r="E50" i="14"/>
  <c r="F50" i="14"/>
  <c r="G50" i="14"/>
  <c r="H50" i="14"/>
  <c r="I50" i="14"/>
  <c r="J50" i="14" s="1"/>
  <c r="D51" i="14"/>
  <c r="E51" i="14"/>
  <c r="F51" i="14"/>
  <c r="G51" i="14"/>
  <c r="H51" i="14"/>
  <c r="I51" i="14"/>
  <c r="J51" i="14" s="1"/>
  <c r="D52" i="14"/>
  <c r="E52" i="14"/>
  <c r="F52" i="14"/>
  <c r="G52" i="14"/>
  <c r="H52" i="14"/>
  <c r="I52" i="14"/>
  <c r="J52" i="14" s="1"/>
  <c r="D53" i="14"/>
  <c r="E53" i="14"/>
  <c r="F53" i="14"/>
  <c r="G53" i="14"/>
  <c r="H53" i="14"/>
  <c r="I53" i="14"/>
  <c r="J53" i="14" s="1"/>
  <c r="D54" i="14"/>
  <c r="E54" i="14"/>
  <c r="F54" i="14"/>
  <c r="G54" i="14"/>
  <c r="H54" i="14"/>
  <c r="I54" i="14"/>
  <c r="J54" i="14" s="1"/>
  <c r="D55" i="14"/>
  <c r="E55" i="14"/>
  <c r="F55" i="14"/>
  <c r="G55" i="14"/>
  <c r="H55" i="14"/>
  <c r="I55" i="14"/>
  <c r="J55" i="14" s="1"/>
  <c r="D56" i="14"/>
  <c r="E56" i="14"/>
  <c r="F56" i="14"/>
  <c r="G56" i="14"/>
  <c r="H56" i="14"/>
  <c r="I56" i="14"/>
  <c r="J56" i="14" s="1"/>
  <c r="D57" i="14"/>
  <c r="E57" i="14"/>
  <c r="F57" i="14"/>
  <c r="G57" i="14"/>
  <c r="H57" i="14"/>
  <c r="I57" i="14"/>
  <c r="J57" i="14" s="1"/>
  <c r="D58" i="14"/>
  <c r="E58" i="14"/>
  <c r="F58" i="14"/>
  <c r="G58" i="14"/>
  <c r="H58" i="14"/>
  <c r="I58" i="14"/>
  <c r="J58" i="14" s="1"/>
  <c r="D59" i="14"/>
  <c r="E59" i="14"/>
  <c r="F59" i="14"/>
  <c r="G59" i="14"/>
  <c r="H59" i="14"/>
  <c r="I59" i="14"/>
  <c r="J59" i="14" s="1"/>
  <c r="D60" i="14"/>
  <c r="E60" i="14"/>
  <c r="F60" i="14"/>
  <c r="G60" i="14"/>
  <c r="H60" i="14"/>
  <c r="I60" i="14"/>
  <c r="J60" i="14" s="1"/>
  <c r="D61" i="14"/>
  <c r="E61" i="14"/>
  <c r="F61" i="14"/>
  <c r="G61" i="14"/>
  <c r="H61" i="14"/>
  <c r="I61" i="14"/>
  <c r="J61" i="14" s="1"/>
  <c r="D62" i="14"/>
  <c r="E62" i="14"/>
  <c r="F62" i="14"/>
  <c r="G62" i="14"/>
  <c r="H62" i="14"/>
  <c r="I62" i="14"/>
  <c r="J62" i="14" s="1"/>
  <c r="D63" i="14"/>
  <c r="E63" i="14"/>
  <c r="F63" i="14"/>
  <c r="G63" i="14"/>
  <c r="H63" i="14"/>
  <c r="I63" i="14"/>
  <c r="J63" i="14" s="1"/>
  <c r="D64" i="14"/>
  <c r="E64" i="14"/>
  <c r="F64" i="14"/>
  <c r="G64" i="14"/>
  <c r="H64" i="14"/>
  <c r="I64" i="14"/>
  <c r="J64" i="14" s="1"/>
  <c r="D65" i="14"/>
  <c r="E65" i="14"/>
  <c r="F65" i="14"/>
  <c r="G65" i="14"/>
  <c r="H65" i="14"/>
  <c r="I65" i="14"/>
  <c r="J65" i="14" s="1"/>
  <c r="D66" i="14"/>
  <c r="E66" i="14"/>
  <c r="F66" i="14"/>
  <c r="G66" i="14"/>
  <c r="H66" i="14"/>
  <c r="I66" i="14"/>
  <c r="J66" i="14" s="1"/>
  <c r="D67" i="14"/>
  <c r="E67" i="14"/>
  <c r="F67" i="14"/>
  <c r="G67" i="14"/>
  <c r="H67" i="14"/>
  <c r="I67" i="14"/>
  <c r="J67" i="14" s="1"/>
  <c r="D68" i="14"/>
  <c r="E68" i="14"/>
  <c r="F68" i="14"/>
  <c r="G68" i="14"/>
  <c r="H68" i="14"/>
  <c r="I68" i="14"/>
  <c r="J68" i="14" s="1"/>
  <c r="D69" i="14"/>
  <c r="E69" i="14"/>
  <c r="F69" i="14"/>
  <c r="G69" i="14"/>
  <c r="H69" i="14"/>
  <c r="I69" i="14"/>
  <c r="J69" i="14" s="1"/>
  <c r="D70" i="14"/>
  <c r="E70" i="14"/>
  <c r="F70" i="14"/>
  <c r="G70" i="14"/>
  <c r="H70" i="14"/>
  <c r="I70" i="14"/>
  <c r="J70" i="14" s="1"/>
  <c r="D71" i="14"/>
  <c r="E71" i="14"/>
  <c r="F71" i="14"/>
  <c r="G71" i="14"/>
  <c r="H71" i="14"/>
  <c r="I71" i="14"/>
  <c r="J71" i="14" s="1"/>
  <c r="D72" i="14"/>
  <c r="E72" i="14"/>
  <c r="F72" i="14"/>
  <c r="G72" i="14"/>
  <c r="H72" i="14"/>
  <c r="I72" i="14"/>
  <c r="J72" i="14" s="1"/>
  <c r="D73" i="14"/>
  <c r="E73" i="14"/>
  <c r="F73" i="14"/>
  <c r="G73" i="14"/>
  <c r="H73" i="14"/>
  <c r="I73" i="14"/>
  <c r="J73" i="14" s="1"/>
  <c r="D74" i="14"/>
  <c r="E74" i="14"/>
  <c r="F74" i="14"/>
  <c r="G74" i="14"/>
  <c r="H74" i="14"/>
  <c r="I74" i="14"/>
  <c r="J74" i="14" s="1"/>
  <c r="D75" i="14"/>
  <c r="E75" i="14"/>
  <c r="F75" i="14"/>
  <c r="G75" i="14"/>
  <c r="H75" i="14"/>
  <c r="I75" i="14"/>
  <c r="J75" i="14" s="1"/>
  <c r="D76" i="14"/>
  <c r="E76" i="14"/>
  <c r="F76" i="14"/>
  <c r="G76" i="14"/>
  <c r="H76" i="14"/>
  <c r="I76" i="14"/>
  <c r="J76" i="14" s="1"/>
  <c r="D77" i="14"/>
  <c r="E77" i="14"/>
  <c r="F77" i="14"/>
  <c r="G77" i="14"/>
  <c r="H77" i="14"/>
  <c r="I77" i="14"/>
  <c r="J77" i="14" s="1"/>
  <c r="D78" i="14"/>
  <c r="E78" i="14"/>
  <c r="F78" i="14"/>
  <c r="G78" i="14"/>
  <c r="H78" i="14"/>
  <c r="I78" i="14"/>
  <c r="J78" i="14" s="1"/>
  <c r="D79" i="14"/>
  <c r="E79" i="14"/>
  <c r="F79" i="14"/>
  <c r="G79" i="14"/>
  <c r="H79" i="14"/>
  <c r="I79" i="14"/>
  <c r="J79" i="14" s="1"/>
  <c r="D80" i="14"/>
  <c r="E80" i="14"/>
  <c r="F80" i="14"/>
  <c r="G80" i="14"/>
  <c r="H80" i="14"/>
  <c r="I80" i="14"/>
  <c r="J80" i="14" s="1"/>
  <c r="D81" i="14"/>
  <c r="E81" i="14"/>
  <c r="F81" i="14"/>
  <c r="G81" i="14"/>
  <c r="H81" i="14"/>
  <c r="I81" i="14"/>
  <c r="J81" i="14" s="1"/>
  <c r="D82" i="14"/>
  <c r="E82" i="14"/>
  <c r="F82" i="14"/>
  <c r="G82" i="14"/>
  <c r="H82" i="14"/>
  <c r="I82" i="14"/>
  <c r="J82" i="14" s="1"/>
  <c r="D83" i="14"/>
  <c r="E83" i="14"/>
  <c r="F83" i="14"/>
  <c r="G83" i="14"/>
  <c r="H83" i="14"/>
  <c r="I83" i="14"/>
  <c r="J83" i="14" s="1"/>
  <c r="D84" i="14"/>
  <c r="E84" i="14"/>
  <c r="F84" i="14"/>
  <c r="G84" i="14"/>
  <c r="H84" i="14"/>
  <c r="I84" i="14"/>
  <c r="J84" i="14" s="1"/>
  <c r="D85" i="14"/>
  <c r="E85" i="14"/>
  <c r="F85" i="14"/>
  <c r="G85" i="14"/>
  <c r="H85" i="14"/>
  <c r="I85" i="14"/>
  <c r="J85" i="14" s="1"/>
  <c r="D86" i="14"/>
  <c r="E86" i="14"/>
  <c r="F86" i="14"/>
  <c r="G86" i="14"/>
  <c r="H86" i="14"/>
  <c r="I86" i="14"/>
  <c r="J86" i="14" s="1"/>
  <c r="D87" i="14"/>
  <c r="E87" i="14"/>
  <c r="F87" i="14"/>
  <c r="G87" i="14"/>
  <c r="H87" i="14"/>
  <c r="I87" i="14"/>
  <c r="J87" i="14" s="1"/>
  <c r="D88" i="14"/>
  <c r="E88" i="14"/>
  <c r="F88" i="14"/>
  <c r="G88" i="14"/>
  <c r="H88" i="14"/>
  <c r="I88" i="14"/>
  <c r="J88" i="14" s="1"/>
  <c r="D89" i="14"/>
  <c r="E89" i="14"/>
  <c r="F89" i="14"/>
  <c r="G89" i="14"/>
  <c r="H89" i="14"/>
  <c r="I89" i="14"/>
  <c r="J89" i="14" s="1"/>
  <c r="D90" i="14"/>
  <c r="E90" i="14"/>
  <c r="F90" i="14"/>
  <c r="G90" i="14"/>
  <c r="H90" i="14"/>
  <c r="I90" i="14"/>
  <c r="J90" i="14" s="1"/>
  <c r="D91" i="14"/>
  <c r="E91" i="14"/>
  <c r="F91" i="14"/>
  <c r="G91" i="14"/>
  <c r="H91" i="14"/>
  <c r="I91" i="14"/>
  <c r="J91" i="14" s="1"/>
  <c r="D92" i="14"/>
  <c r="E92" i="14"/>
  <c r="F92" i="14"/>
  <c r="G92" i="14"/>
  <c r="H92" i="14"/>
  <c r="I92" i="14"/>
  <c r="J92" i="14" s="1"/>
  <c r="D93" i="14"/>
  <c r="E93" i="14"/>
  <c r="F93" i="14"/>
  <c r="G93" i="14"/>
  <c r="H93" i="14"/>
  <c r="I93" i="14"/>
  <c r="J93" i="14" s="1"/>
  <c r="D94" i="14"/>
  <c r="E94" i="14"/>
  <c r="F94" i="14"/>
  <c r="G94" i="14"/>
  <c r="H94" i="14"/>
  <c r="I94" i="14"/>
  <c r="J94" i="14" s="1"/>
  <c r="D95" i="14"/>
  <c r="E95" i="14"/>
  <c r="F95" i="14"/>
  <c r="G95" i="14"/>
  <c r="H95" i="14"/>
  <c r="I95" i="14"/>
  <c r="J95" i="14" s="1"/>
  <c r="D96" i="14"/>
  <c r="E96" i="14"/>
  <c r="F96" i="14"/>
  <c r="G96" i="14"/>
  <c r="H96" i="14"/>
  <c r="I96" i="14"/>
  <c r="J96" i="14" s="1"/>
  <c r="D97" i="14"/>
  <c r="E97" i="14"/>
  <c r="F97" i="14"/>
  <c r="G97" i="14"/>
  <c r="H97" i="14"/>
  <c r="I97" i="14"/>
  <c r="J97" i="14" s="1"/>
  <c r="D98" i="14"/>
  <c r="E98" i="14"/>
  <c r="F98" i="14"/>
  <c r="G98" i="14"/>
  <c r="H98" i="14"/>
  <c r="I98" i="14"/>
  <c r="J98" i="14" s="1"/>
  <c r="D99" i="14"/>
  <c r="E99" i="14"/>
  <c r="F99" i="14"/>
  <c r="G99" i="14"/>
  <c r="H99" i="14"/>
  <c r="I99" i="14"/>
  <c r="J99" i="14" s="1"/>
  <c r="D100" i="14"/>
  <c r="E100" i="14"/>
  <c r="F100" i="14"/>
  <c r="G100" i="14"/>
  <c r="H100" i="14"/>
  <c r="I100" i="14"/>
  <c r="J100" i="14" s="1"/>
  <c r="D101" i="14"/>
  <c r="E101" i="14"/>
  <c r="F101" i="14"/>
  <c r="G101" i="14"/>
  <c r="H101" i="14"/>
  <c r="I101" i="14"/>
  <c r="J101" i="14" s="1"/>
  <c r="D102" i="14"/>
  <c r="E102" i="14"/>
  <c r="F102" i="14"/>
  <c r="G102" i="14"/>
  <c r="H102" i="14"/>
  <c r="I102" i="14"/>
  <c r="J102" i="14" s="1"/>
  <c r="D103" i="14"/>
  <c r="E103" i="14"/>
  <c r="F103" i="14"/>
  <c r="G103" i="14"/>
  <c r="H103" i="14"/>
  <c r="I103" i="14"/>
  <c r="J103" i="14" s="1"/>
  <c r="D104" i="14"/>
  <c r="E104" i="14"/>
  <c r="F104" i="14"/>
  <c r="G104" i="14"/>
  <c r="H104" i="14"/>
  <c r="I104" i="14"/>
  <c r="J104" i="14" s="1"/>
  <c r="D105" i="14"/>
  <c r="E105" i="14"/>
  <c r="F105" i="14"/>
  <c r="G105" i="14"/>
  <c r="H105" i="14"/>
  <c r="I105" i="14"/>
  <c r="J105" i="14" s="1"/>
  <c r="D106" i="14"/>
  <c r="E106" i="14"/>
  <c r="F106" i="14"/>
  <c r="G106" i="14"/>
  <c r="H106" i="14"/>
  <c r="I106" i="14"/>
  <c r="J106" i="14" s="1"/>
  <c r="D107" i="14"/>
  <c r="E107" i="14"/>
  <c r="F107" i="14"/>
  <c r="G107" i="14"/>
  <c r="H107" i="14"/>
  <c r="I107" i="14"/>
  <c r="J107" i="14" s="1"/>
  <c r="D108" i="14"/>
  <c r="E108" i="14"/>
  <c r="F108" i="14"/>
  <c r="G108" i="14"/>
  <c r="H108" i="14"/>
  <c r="I108" i="14"/>
  <c r="J108" i="14" s="1"/>
  <c r="D109" i="14"/>
  <c r="E109" i="14"/>
  <c r="F109" i="14"/>
  <c r="G109" i="14"/>
  <c r="H109" i="14"/>
  <c r="I109" i="14"/>
  <c r="J109" i="14" s="1"/>
  <c r="D110" i="14"/>
  <c r="E110" i="14"/>
  <c r="F110" i="14"/>
  <c r="G110" i="14"/>
  <c r="H110" i="14"/>
  <c r="I110" i="14"/>
  <c r="J110" i="14" s="1"/>
  <c r="D111" i="14"/>
  <c r="E111" i="14"/>
  <c r="F111" i="14"/>
  <c r="G111" i="14"/>
  <c r="H111" i="14"/>
  <c r="I111" i="14"/>
  <c r="J111" i="14" s="1"/>
  <c r="D112" i="14"/>
  <c r="E112" i="14"/>
  <c r="F112" i="14"/>
  <c r="G112" i="14"/>
  <c r="H112" i="14"/>
  <c r="I112" i="14"/>
  <c r="J112" i="14" s="1"/>
  <c r="D113" i="14"/>
  <c r="E113" i="14"/>
  <c r="F113" i="14"/>
  <c r="G113" i="14"/>
  <c r="H113" i="14"/>
  <c r="I113" i="14"/>
  <c r="J113" i="14" s="1"/>
  <c r="D114" i="14"/>
  <c r="E114" i="14"/>
  <c r="F114" i="14"/>
  <c r="G114" i="14"/>
  <c r="H114" i="14"/>
  <c r="I114" i="14"/>
  <c r="J114" i="14" s="1"/>
  <c r="D115" i="14"/>
  <c r="E115" i="14"/>
  <c r="F115" i="14"/>
  <c r="G115" i="14"/>
  <c r="H115" i="14"/>
  <c r="I115" i="14"/>
  <c r="J115" i="14" s="1"/>
  <c r="D116" i="14"/>
  <c r="E116" i="14"/>
  <c r="F116" i="14"/>
  <c r="G116" i="14"/>
  <c r="H116" i="14"/>
  <c r="I116" i="14"/>
  <c r="J116" i="14" s="1"/>
  <c r="D117" i="14"/>
  <c r="E117" i="14"/>
  <c r="F117" i="14"/>
  <c r="G117" i="14"/>
  <c r="H117" i="14"/>
  <c r="I117" i="14"/>
  <c r="J117" i="14" s="1"/>
  <c r="D118" i="14"/>
  <c r="E118" i="14"/>
  <c r="F118" i="14"/>
  <c r="G118" i="14"/>
  <c r="H118" i="14"/>
  <c r="I118" i="14"/>
  <c r="J118" i="14" s="1"/>
  <c r="D119" i="14"/>
  <c r="E119" i="14"/>
  <c r="F119" i="14"/>
  <c r="G119" i="14"/>
  <c r="H119" i="14"/>
  <c r="I119" i="14"/>
  <c r="J119" i="14" s="1"/>
  <c r="D120" i="14"/>
  <c r="E120" i="14"/>
  <c r="F120" i="14"/>
  <c r="G120" i="14"/>
  <c r="H120" i="14"/>
  <c r="I120" i="14"/>
  <c r="J120" i="14" s="1"/>
  <c r="D121" i="14"/>
  <c r="E121" i="14"/>
  <c r="F121" i="14"/>
  <c r="G121" i="14"/>
  <c r="H121" i="14"/>
  <c r="I121" i="14"/>
  <c r="J121" i="14" s="1"/>
  <c r="D122" i="14"/>
  <c r="E122" i="14"/>
  <c r="F122" i="14"/>
  <c r="G122" i="14"/>
  <c r="H122" i="14"/>
  <c r="I122" i="14"/>
  <c r="J122" i="14" s="1"/>
  <c r="D123" i="14"/>
  <c r="E123" i="14"/>
  <c r="F123" i="14"/>
  <c r="G123" i="14"/>
  <c r="H123" i="14"/>
  <c r="I123" i="14"/>
  <c r="J123" i="14" s="1"/>
  <c r="D124" i="14"/>
  <c r="E124" i="14"/>
  <c r="F124" i="14"/>
  <c r="G124" i="14"/>
  <c r="H124" i="14"/>
  <c r="I124" i="14"/>
  <c r="J124" i="14" s="1"/>
  <c r="D125" i="14"/>
  <c r="E125" i="14"/>
  <c r="F125" i="14"/>
  <c r="G125" i="14"/>
  <c r="H125" i="14"/>
  <c r="I125" i="14"/>
  <c r="J125" i="14" s="1"/>
  <c r="D126" i="14"/>
  <c r="E126" i="14"/>
  <c r="F126" i="14"/>
  <c r="G126" i="14"/>
  <c r="H126" i="14"/>
  <c r="I126" i="14"/>
  <c r="J126" i="14" s="1"/>
  <c r="D127" i="14"/>
  <c r="E127" i="14"/>
  <c r="F127" i="14"/>
  <c r="G127" i="14"/>
  <c r="H127" i="14"/>
  <c r="I127" i="14"/>
  <c r="J127" i="14" s="1"/>
  <c r="D128" i="14"/>
  <c r="E128" i="14"/>
  <c r="F128" i="14"/>
  <c r="G128" i="14"/>
  <c r="H128" i="14"/>
  <c r="I128" i="14"/>
  <c r="J128" i="14" s="1"/>
  <c r="D129" i="14"/>
  <c r="E129" i="14"/>
  <c r="F129" i="14"/>
  <c r="G129" i="14"/>
  <c r="H129" i="14"/>
  <c r="I129" i="14"/>
  <c r="J129" i="14" s="1"/>
  <c r="D130" i="14"/>
  <c r="E130" i="14"/>
  <c r="F130" i="14"/>
  <c r="G130" i="14"/>
  <c r="H130" i="14"/>
  <c r="I130" i="14"/>
  <c r="J130" i="14" s="1"/>
  <c r="D131" i="14"/>
  <c r="E131" i="14"/>
  <c r="F131" i="14"/>
  <c r="G131" i="14"/>
  <c r="H131" i="14"/>
  <c r="I131" i="14"/>
  <c r="J131" i="14" s="1"/>
  <c r="D132" i="14"/>
  <c r="E132" i="14"/>
  <c r="F132" i="14"/>
  <c r="G132" i="14"/>
  <c r="H132" i="14"/>
  <c r="I132" i="14"/>
  <c r="J132" i="14" s="1"/>
  <c r="D133" i="14"/>
  <c r="E133" i="14"/>
  <c r="F133" i="14"/>
  <c r="G133" i="14"/>
  <c r="H133" i="14"/>
  <c r="I133" i="14"/>
  <c r="J133" i="14" s="1"/>
  <c r="D134" i="14"/>
  <c r="E134" i="14"/>
  <c r="F134" i="14"/>
  <c r="G134" i="14"/>
  <c r="H134" i="14"/>
  <c r="I134" i="14"/>
  <c r="J134" i="14" s="1"/>
  <c r="D135" i="14"/>
  <c r="E135" i="14"/>
  <c r="F135" i="14"/>
  <c r="G135" i="14"/>
  <c r="H135" i="14"/>
  <c r="I135" i="14"/>
  <c r="J135" i="14" s="1"/>
  <c r="D136" i="14"/>
  <c r="E136" i="14"/>
  <c r="F136" i="14"/>
  <c r="G136" i="14"/>
  <c r="H136" i="14"/>
  <c r="I136" i="14"/>
  <c r="J136" i="14" s="1"/>
  <c r="D137" i="14"/>
  <c r="E137" i="14"/>
  <c r="F137" i="14"/>
  <c r="G137" i="14"/>
  <c r="H137" i="14"/>
  <c r="I137" i="14"/>
  <c r="J137" i="14" s="1"/>
  <c r="D138" i="14"/>
  <c r="E138" i="14"/>
  <c r="F138" i="14"/>
  <c r="G138" i="14"/>
  <c r="H138" i="14"/>
  <c r="I138" i="14"/>
  <c r="J138" i="14" s="1"/>
  <c r="D139" i="14"/>
  <c r="E139" i="14"/>
  <c r="F139" i="14"/>
  <c r="G139" i="14"/>
  <c r="H139" i="14"/>
  <c r="I139" i="14"/>
  <c r="J139" i="14" s="1"/>
  <c r="D140" i="14"/>
  <c r="E140" i="14"/>
  <c r="F140" i="14"/>
  <c r="G140" i="14"/>
  <c r="H140" i="14"/>
  <c r="I140" i="14"/>
  <c r="J140" i="14" s="1"/>
  <c r="D141" i="14"/>
  <c r="E141" i="14"/>
  <c r="F141" i="14"/>
  <c r="G141" i="14"/>
  <c r="H141" i="14"/>
  <c r="I141" i="14"/>
  <c r="J141" i="14" s="1"/>
  <c r="D142" i="14"/>
  <c r="E142" i="14"/>
  <c r="F142" i="14"/>
  <c r="G142" i="14"/>
  <c r="H142" i="14"/>
  <c r="I142" i="14"/>
  <c r="J142" i="14" s="1"/>
  <c r="D143" i="14"/>
  <c r="E143" i="14"/>
  <c r="F143" i="14"/>
  <c r="G143" i="14"/>
  <c r="H143" i="14"/>
  <c r="I143" i="14"/>
  <c r="J143" i="14" s="1"/>
  <c r="D144" i="14"/>
  <c r="E144" i="14"/>
  <c r="F144" i="14"/>
  <c r="G144" i="14"/>
  <c r="H144" i="14"/>
  <c r="I144" i="14"/>
  <c r="J144" i="14" s="1"/>
  <c r="D145" i="14"/>
  <c r="E145" i="14"/>
  <c r="F145" i="14"/>
  <c r="G145" i="14"/>
  <c r="H145" i="14"/>
  <c r="I145" i="14"/>
  <c r="J145" i="14" s="1"/>
  <c r="D146" i="14"/>
  <c r="E146" i="14"/>
  <c r="F146" i="14"/>
  <c r="G146" i="14"/>
  <c r="H146" i="14"/>
  <c r="I146" i="14"/>
  <c r="J146" i="14" s="1"/>
  <c r="D147" i="14"/>
  <c r="E147" i="14"/>
  <c r="F147" i="14"/>
  <c r="G147" i="14"/>
  <c r="H147" i="14"/>
  <c r="I147" i="14"/>
  <c r="J147" i="14" s="1"/>
  <c r="D148" i="14"/>
  <c r="E148" i="14"/>
  <c r="F148" i="14"/>
  <c r="G148" i="14"/>
  <c r="H148" i="14"/>
  <c r="I148" i="14"/>
  <c r="J148" i="14" s="1"/>
  <c r="D149" i="14"/>
  <c r="E149" i="14"/>
  <c r="F149" i="14"/>
  <c r="G149" i="14"/>
  <c r="H149" i="14"/>
  <c r="I149" i="14"/>
  <c r="J149" i="14" s="1"/>
  <c r="D150" i="14"/>
  <c r="E150" i="14"/>
  <c r="F150" i="14"/>
  <c r="G150" i="14"/>
  <c r="H150" i="14"/>
  <c r="I150" i="14"/>
  <c r="J150" i="14" s="1"/>
  <c r="D151" i="14"/>
  <c r="E151" i="14"/>
  <c r="F151" i="14"/>
  <c r="G151" i="14"/>
  <c r="H151" i="14"/>
  <c r="I151" i="14"/>
  <c r="J151" i="14" s="1"/>
  <c r="D152" i="14"/>
  <c r="E152" i="14"/>
  <c r="F152" i="14"/>
  <c r="G152" i="14"/>
  <c r="H152" i="14"/>
  <c r="I152" i="14"/>
  <c r="J152" i="14" s="1"/>
  <c r="D153" i="14"/>
  <c r="E153" i="14"/>
  <c r="F153" i="14"/>
  <c r="G153" i="14"/>
  <c r="H153" i="14"/>
  <c r="I153" i="14"/>
  <c r="J153" i="14" s="1"/>
  <c r="D154" i="14"/>
  <c r="E154" i="14"/>
  <c r="F154" i="14"/>
  <c r="G154" i="14"/>
  <c r="H154" i="14"/>
  <c r="I154" i="14"/>
  <c r="J154" i="14" s="1"/>
  <c r="D155" i="14"/>
  <c r="E155" i="14"/>
  <c r="F155" i="14"/>
  <c r="G155" i="14"/>
  <c r="H155" i="14"/>
  <c r="I155" i="14"/>
  <c r="J155" i="14" s="1"/>
  <c r="D156" i="14"/>
  <c r="E156" i="14"/>
  <c r="F156" i="14"/>
  <c r="G156" i="14"/>
  <c r="H156" i="14"/>
  <c r="I156" i="14"/>
  <c r="J156" i="14" s="1"/>
  <c r="D157" i="14"/>
  <c r="E157" i="14"/>
  <c r="F157" i="14"/>
  <c r="G157" i="14"/>
  <c r="H157" i="14"/>
  <c r="I157" i="14"/>
  <c r="J157" i="14" s="1"/>
  <c r="D158" i="14"/>
  <c r="E158" i="14"/>
  <c r="F158" i="14"/>
  <c r="G158" i="14"/>
  <c r="H158" i="14"/>
  <c r="I158" i="14"/>
  <c r="J158" i="14" s="1"/>
  <c r="D159" i="14"/>
  <c r="E159" i="14"/>
  <c r="F159" i="14"/>
  <c r="G159" i="14"/>
  <c r="H159" i="14"/>
  <c r="I159" i="14"/>
  <c r="J159" i="14" s="1"/>
  <c r="D160" i="14"/>
  <c r="E160" i="14"/>
  <c r="F160" i="14"/>
  <c r="G160" i="14"/>
  <c r="H160" i="14"/>
  <c r="I160" i="14"/>
  <c r="J160" i="14" s="1"/>
  <c r="D161" i="14"/>
  <c r="E161" i="14"/>
  <c r="F161" i="14"/>
  <c r="G161" i="14"/>
  <c r="H161" i="14"/>
  <c r="I161" i="14"/>
  <c r="J161" i="14" s="1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B145" i="14"/>
  <c r="B146" i="14"/>
  <c r="B147" i="14"/>
  <c r="B148" i="14"/>
  <c r="B149" i="14"/>
  <c r="B150" i="14"/>
  <c r="B151" i="14"/>
  <c r="B152" i="14"/>
  <c r="B153" i="14"/>
  <c r="B154" i="14"/>
  <c r="B155" i="14"/>
  <c r="B156" i="14"/>
  <c r="B157" i="14"/>
  <c r="B158" i="14"/>
  <c r="B159" i="14"/>
  <c r="B160" i="14"/>
  <c r="B161" i="14"/>
  <c r="Q79" i="14"/>
  <c r="Q80" i="14"/>
  <c r="I5" i="14"/>
  <c r="J5" i="14" s="1"/>
  <c r="H5" i="14"/>
  <c r="G5" i="14"/>
  <c r="F5" i="14"/>
  <c r="E5" i="14"/>
  <c r="D5" i="14"/>
  <c r="B5" i="14"/>
  <c r="Q10" i="20" l="1"/>
  <c r="Q20" i="11"/>
  <c r="O20" i="11"/>
  <c r="N20" i="11"/>
  <c r="M20" i="11"/>
  <c r="L20" i="11"/>
  <c r="I20" i="11"/>
  <c r="J20" i="11" s="1"/>
  <c r="H20" i="11"/>
  <c r="G20" i="11"/>
  <c r="F20" i="11"/>
  <c r="E20" i="11"/>
  <c r="D20" i="11"/>
  <c r="B20" i="11"/>
  <c r="Q19" i="11"/>
  <c r="O19" i="11"/>
  <c r="N19" i="11"/>
  <c r="L19" i="11"/>
  <c r="I19" i="11"/>
  <c r="J19" i="11" s="1"/>
  <c r="H19" i="11"/>
  <c r="G19" i="11"/>
  <c r="F19" i="11"/>
  <c r="E19" i="11"/>
  <c r="D19" i="11"/>
  <c r="B19" i="11"/>
  <c r="Q18" i="11"/>
  <c r="O18" i="11"/>
  <c r="N18" i="11"/>
  <c r="L18" i="11"/>
  <c r="I18" i="11"/>
  <c r="J18" i="11" s="1"/>
  <c r="H18" i="11"/>
  <c r="G18" i="11"/>
  <c r="F18" i="11"/>
  <c r="E18" i="11"/>
  <c r="D18" i="11"/>
  <c r="B18" i="11"/>
  <c r="L5" i="11"/>
  <c r="I5" i="11"/>
  <c r="J5" i="11" s="1"/>
  <c r="H5" i="11"/>
  <c r="G5" i="11"/>
  <c r="F5" i="11"/>
  <c r="E5" i="11"/>
  <c r="D5" i="11"/>
  <c r="B5" i="11"/>
  <c r="N5" i="11" l="1"/>
  <c r="O5" i="11" s="1"/>
  <c r="Q6" i="10"/>
  <c r="L18" i="10" l="1"/>
  <c r="J18" i="10"/>
  <c r="H18" i="10"/>
  <c r="G18" i="10"/>
  <c r="F18" i="10"/>
  <c r="E18" i="10"/>
  <c r="D18" i="10"/>
  <c r="B18" i="10"/>
  <c r="O15" i="4"/>
  <c r="N15" i="4"/>
  <c r="L15" i="4"/>
  <c r="I15" i="4"/>
  <c r="J15" i="4" s="1"/>
  <c r="H15" i="4"/>
  <c r="G15" i="4"/>
  <c r="F15" i="4"/>
  <c r="E15" i="4"/>
  <c r="D15" i="4"/>
  <c r="B15" i="4"/>
  <c r="O14" i="4"/>
  <c r="N14" i="4"/>
  <c r="L14" i="4"/>
  <c r="I14" i="4"/>
  <c r="J14" i="4" s="1"/>
  <c r="H14" i="4"/>
  <c r="G14" i="4"/>
  <c r="F14" i="4"/>
  <c r="E14" i="4"/>
  <c r="D14" i="4"/>
  <c r="B14" i="4"/>
  <c r="N13" i="4"/>
  <c r="O13" i="4" s="1"/>
  <c r="L13" i="4"/>
  <c r="I13" i="4"/>
  <c r="J13" i="4" s="1"/>
  <c r="H13" i="4"/>
  <c r="G13" i="4"/>
  <c r="F13" i="4"/>
  <c r="E13" i="4"/>
  <c r="D13" i="4"/>
  <c r="B13" i="4"/>
  <c r="L22" i="10"/>
  <c r="J22" i="10"/>
  <c r="H22" i="10"/>
  <c r="G22" i="10"/>
  <c r="F22" i="10"/>
  <c r="E22" i="10"/>
  <c r="D22" i="10"/>
  <c r="L21" i="10"/>
  <c r="J21" i="10"/>
  <c r="H21" i="10"/>
  <c r="G21" i="10"/>
  <c r="F21" i="10"/>
  <c r="E21" i="10"/>
  <c r="D21" i="10"/>
  <c r="B21" i="10"/>
  <c r="L20" i="10"/>
  <c r="J20" i="10"/>
  <c r="H20" i="10"/>
  <c r="G20" i="10"/>
  <c r="F20" i="10"/>
  <c r="E20" i="10"/>
  <c r="D20" i="10"/>
  <c r="B20" i="10"/>
  <c r="I7" i="10"/>
  <c r="J7" i="10" s="1"/>
  <c r="I8" i="10"/>
  <c r="J8" i="10" s="1"/>
  <c r="I9" i="10"/>
  <c r="J9" i="10" s="1"/>
  <c r="I10" i="10"/>
  <c r="J10" i="10" s="1"/>
  <c r="I11" i="10"/>
  <c r="J24" i="10"/>
  <c r="I9" i="4"/>
  <c r="J9" i="4" s="1"/>
  <c r="I10" i="4"/>
  <c r="J10" i="4" s="1"/>
  <c r="I11" i="4"/>
  <c r="J11" i="4" s="1"/>
  <c r="I12" i="4"/>
  <c r="J12" i="4" s="1"/>
  <c r="I16" i="4"/>
  <c r="J16" i="4" s="1"/>
  <c r="I17" i="4"/>
  <c r="J17" i="4" s="1"/>
  <c r="I18" i="4"/>
  <c r="J18" i="4" s="1"/>
  <c r="I19" i="4"/>
  <c r="J19" i="4" s="1"/>
  <c r="I6" i="10"/>
  <c r="J6" i="10" s="1"/>
  <c r="D24" i="10"/>
  <c r="D17" i="10"/>
  <c r="D11" i="10"/>
  <c r="D10" i="10"/>
  <c r="D9" i="10"/>
  <c r="D8" i="10"/>
  <c r="D7" i="10"/>
  <c r="D6" i="10"/>
  <c r="D9" i="4"/>
  <c r="D10" i="4"/>
  <c r="D11" i="4"/>
  <c r="D12" i="4"/>
  <c r="D16" i="4"/>
  <c r="D17" i="4"/>
  <c r="D18" i="4"/>
  <c r="D19" i="4"/>
  <c r="L24" i="10"/>
  <c r="H24" i="10"/>
  <c r="G24" i="10"/>
  <c r="F24" i="10"/>
  <c r="E24" i="10"/>
  <c r="B24" i="10"/>
  <c r="L17" i="10"/>
  <c r="J17" i="10"/>
  <c r="H17" i="10"/>
  <c r="G17" i="10"/>
  <c r="F17" i="10"/>
  <c r="E17" i="10"/>
  <c r="B17" i="10"/>
  <c r="L11" i="10"/>
  <c r="H11" i="10"/>
  <c r="G11" i="10"/>
  <c r="F11" i="10"/>
  <c r="E11" i="10"/>
  <c r="B11" i="10"/>
  <c r="L10" i="10"/>
  <c r="H10" i="10"/>
  <c r="G10" i="10"/>
  <c r="F10" i="10"/>
  <c r="E10" i="10"/>
  <c r="B10" i="10"/>
  <c r="L9" i="10"/>
  <c r="H9" i="10"/>
  <c r="G9" i="10"/>
  <c r="F9" i="10"/>
  <c r="E9" i="10"/>
  <c r="B9" i="10"/>
  <c r="L8" i="10"/>
  <c r="H8" i="10"/>
  <c r="G8" i="10"/>
  <c r="F8" i="10"/>
  <c r="E8" i="10"/>
  <c r="B8" i="10"/>
  <c r="H7" i="10"/>
  <c r="G7" i="10"/>
  <c r="F7" i="10"/>
  <c r="E7" i="10"/>
  <c r="B7" i="10"/>
  <c r="H6" i="10"/>
  <c r="G6" i="10"/>
  <c r="F6" i="10"/>
  <c r="E6" i="10"/>
  <c r="B6" i="10"/>
  <c r="N9" i="4"/>
  <c r="O9" i="4"/>
  <c r="N10" i="4"/>
  <c r="O10" i="4"/>
  <c r="N11" i="4"/>
  <c r="O11" i="4"/>
  <c r="N16" i="4"/>
  <c r="O16" i="4"/>
  <c r="N17" i="4"/>
  <c r="O17" i="4"/>
  <c r="N18" i="4"/>
  <c r="O18" i="4"/>
  <c r="N19" i="4"/>
  <c r="O19" i="4"/>
  <c r="B9" i="4"/>
  <c r="E9" i="4"/>
  <c r="F9" i="4"/>
  <c r="G9" i="4"/>
  <c r="H9" i="4"/>
  <c r="L9" i="4"/>
  <c r="B10" i="4"/>
  <c r="E10" i="4"/>
  <c r="F10" i="4"/>
  <c r="G10" i="4"/>
  <c r="H10" i="4"/>
  <c r="L10" i="4"/>
  <c r="B11" i="4"/>
  <c r="E11" i="4"/>
  <c r="F11" i="4"/>
  <c r="G11" i="4"/>
  <c r="H11" i="4"/>
  <c r="L11" i="4"/>
  <c r="B12" i="4"/>
  <c r="E12" i="4"/>
  <c r="F12" i="4"/>
  <c r="G12" i="4"/>
  <c r="H12" i="4"/>
  <c r="L12" i="4"/>
  <c r="B16" i="4"/>
  <c r="E16" i="4"/>
  <c r="F16" i="4"/>
  <c r="G16" i="4"/>
  <c r="H16" i="4"/>
  <c r="L16" i="4"/>
  <c r="B17" i="4"/>
  <c r="E17" i="4"/>
  <c r="F17" i="4"/>
  <c r="G17" i="4"/>
  <c r="H17" i="4"/>
  <c r="L17" i="4"/>
  <c r="B18" i="4"/>
  <c r="E18" i="4"/>
  <c r="F18" i="4"/>
  <c r="G18" i="4"/>
  <c r="H18" i="4"/>
  <c r="L18" i="4"/>
  <c r="B19" i="4"/>
  <c r="E19" i="4"/>
  <c r="F19" i="4"/>
  <c r="G19" i="4"/>
  <c r="H19" i="4"/>
  <c r="L19" i="4"/>
  <c r="S56" i="9"/>
  <c r="S67" i="9"/>
  <c r="S72" i="9"/>
  <c r="L7" i="30" s="1"/>
  <c r="S73" i="9"/>
  <c r="L9" i="30" s="1"/>
  <c r="S57" i="9"/>
  <c r="L7" i="4" s="1"/>
  <c r="S68" i="9"/>
  <c r="S63" i="9"/>
  <c r="L8" i="16" s="1"/>
  <c r="S69" i="9"/>
  <c r="L6" i="27" s="1"/>
  <c r="S70" i="9"/>
  <c r="L9" i="16" s="1"/>
  <c r="S71" i="9"/>
  <c r="L7" i="24" s="1"/>
  <c r="S58" i="9"/>
  <c r="L12" i="17" s="1"/>
  <c r="S64" i="9"/>
  <c r="S65" i="9"/>
  <c r="L14" i="17" s="1"/>
  <c r="S66" i="9"/>
  <c r="L14" i="23" s="1"/>
  <c r="S59" i="9"/>
  <c r="L6" i="28" s="1"/>
  <c r="I62" i="9"/>
  <c r="S62" i="9" s="1"/>
  <c r="L5" i="27" s="1"/>
  <c r="I61" i="9"/>
  <c r="S61" i="9" s="1"/>
  <c r="I60" i="9"/>
  <c r="S60" i="9" s="1"/>
  <c r="L5" i="26" s="1"/>
  <c r="I55" i="9"/>
  <c r="S55" i="9" s="1"/>
  <c r="L5" i="30" s="1"/>
  <c r="L12" i="23" l="1"/>
  <c r="L13" i="17"/>
  <c r="L6" i="26"/>
  <c r="L6" i="4"/>
  <c r="L13" i="23"/>
  <c r="L7" i="27"/>
  <c r="L6" i="22"/>
  <c r="J11" i="10"/>
  <c r="N11" i="10"/>
  <c r="O11" i="10" s="1"/>
  <c r="L6" i="23"/>
  <c r="L6" i="30"/>
  <c r="L7" i="23"/>
  <c r="L8" i="24"/>
  <c r="L9" i="24"/>
  <c r="L8" i="23"/>
  <c r="L6" i="21"/>
  <c r="L5" i="22"/>
  <c r="L5" i="21"/>
  <c r="L7" i="22"/>
  <c r="L7" i="21"/>
  <c r="L8" i="21"/>
  <c r="L8" i="22"/>
  <c r="L12" i="16"/>
  <c r="L6" i="10"/>
  <c r="L7" i="10"/>
  <c r="N9" i="10"/>
  <c r="O9" i="10" s="1"/>
  <c r="N7" i="10"/>
  <c r="O7" i="10" s="1"/>
  <c r="O12" i="4"/>
  <c r="N8" i="10"/>
  <c r="O8" i="10" s="1"/>
  <c r="N10" i="10"/>
  <c r="O10" i="10" s="1"/>
  <c r="N6" i="10"/>
  <c r="O6" i="10" s="1"/>
  <c r="Q9" i="20" l="1"/>
  <c r="N96" i="9"/>
  <c r="Q6" i="31" s="1"/>
  <c r="N92" i="9"/>
  <c r="Q7" i="34" s="1"/>
  <c r="N83" i="9"/>
  <c r="Q6" i="11" s="1"/>
  <c r="N79" i="9"/>
  <c r="Q7" i="17" s="1"/>
  <c r="N87" i="9"/>
  <c r="Q6" i="15" s="1"/>
  <c r="N111" i="9"/>
  <c r="Q8" i="17" s="1"/>
  <c r="N112" i="9"/>
  <c r="Q7" i="11" s="1"/>
  <c r="N113" i="9"/>
  <c r="Q7" i="15" s="1"/>
  <c r="N114" i="9"/>
  <c r="N115" i="9"/>
  <c r="Q7" i="31" s="1"/>
  <c r="Q17" i="36" l="1"/>
  <c r="Q8" i="34"/>
  <c r="Q20" i="37"/>
  <c r="Q21" i="37"/>
  <c r="Q7" i="36"/>
  <c r="Q16" i="36"/>
  <c r="Q7" i="23"/>
  <c r="Q6" i="25"/>
  <c r="Q7" i="25"/>
  <c r="Q6" i="23"/>
  <c r="Q8" i="24"/>
  <c r="Q7" i="24"/>
  <c r="Q8" i="10"/>
  <c r="Q21" i="10"/>
  <c r="Q9" i="37"/>
  <c r="Q8" i="36"/>
  <c r="Q8" i="37"/>
  <c r="Q7" i="10"/>
  <c r="Q20" i="10"/>
  <c r="Q7" i="35"/>
  <c r="Q6" i="20"/>
  <c r="Q5" i="20"/>
  <c r="Q7" i="20"/>
  <c r="Q5" i="11"/>
  <c r="Q5" i="15"/>
  <c r="Q6" i="42"/>
  <c r="Q5" i="35"/>
  <c r="Q6" i="35" l="1"/>
  <c r="Q6" i="45"/>
  <c r="Q6" i="37"/>
  <c r="Q6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02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0B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0C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0D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0E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0F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10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11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12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12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13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13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14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14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N17" authorId="0" shapeId="0" xr:uid="{00000000-0006-0000-1400-000004000000}">
      <text>
        <r>
          <rPr>
            <b/>
            <sz val="9"/>
            <color indexed="81"/>
            <rFont val="Tahoma"/>
            <family val="2"/>
          </rPr>
          <t>Author:
By Mark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03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15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15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FD64A680-A8A5-4EFB-ADCF-0A6CB87AAB8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986CD4C7-6CDC-4DF9-BF25-35D942FFE47F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CC994E5B-3FC4-404B-9F82-05F16E74539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7225BB12-E2FC-4EF0-AC8E-66553C106B5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DE532D09-878C-44F9-B9F0-E557ABC54A8A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5F45391C-2F5D-4EB0-A9D5-21C279E45D5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B0715A9A-7FA8-4371-B023-7271E7EABEB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2646FA1D-EFD0-4BB6-A01B-98531B54FA9F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93FE84FA-F88A-412F-B64A-36DC160A022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16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16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17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17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18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18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19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19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1A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1A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1A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976877EF-7E23-4DA0-A99A-9D33D4DAC6C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632B8FA5-2523-49CD-B7A2-DE0011A32AF7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D8CBEE1F-8CBE-4F9C-A668-048615550C0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04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30944627-8E4D-473E-B04F-06BA2FCF3E2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86318365-5DEC-4798-8622-5E235B33B004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D8FD7E1C-47AA-4F5A-B69E-79CDF00F2CF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6E114EC9-0B6D-43BE-AB48-D093418553C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BDA8DDC-099C-4A6E-A7C5-74A909F808AA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C7C7D7FD-4C16-41ED-B142-09816DA5A7F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1B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1B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1B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1C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1C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1D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1D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1E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1F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1F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20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20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21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21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22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22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22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05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4EFBF8D0-E682-4F9B-8749-AFB8E02FCA11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0BD123B7-F44B-48DD-ADB7-F31D491DD0FA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832A709E-F887-4FA0-8CE3-A995D84B8788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9919B67B-C7DA-4753-9C9B-99404A65F1AF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0B34FFA5-DD15-4154-909C-A9B7D1931360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0113E809-9DFB-48C1-934B-6075687020E0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1DFCBC34-2C64-4F0F-A61A-3AEF06688D8E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821CC528-C1D5-41CC-B343-99AE1A7A0577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74A1C6D0-48E8-40F9-BCE0-5E8F24BF0F79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7BF63BE9-010D-45B8-B68B-8088E46DA35F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06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013E3F4E-400E-4731-A8F1-275A3B679CE2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696ACFC4-F119-43A6-8E92-9FBD06FF10A2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56C04C0F-B922-445D-A1A3-D7A1EB432282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5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496F47D2-02D3-43BE-B6E8-EEC6C457C55C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5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7241B0AE-B0E1-4EAB-866B-7FA126B545EA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5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6E3A7D67-5A64-4CF5-A814-1E6D5C57F3ED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5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EB57E29F-37DE-4C9E-B925-39ACD2357FF3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5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9FE12034-9CAA-4D1D-9247-EE60F93227BC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5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01C51335-4771-4571-BDBC-F48736223E70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5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C3707CAD-034E-4E1F-BF37-E23E96BA783B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07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6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5E0AC2C6-0AB2-45F8-B7E9-8D8D3173CDCF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6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335695E0-44B0-41A1-9053-58FA6282ED4B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6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58AAA8E6-026E-4055-8608-B5572AE94376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6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7664FF0E-7387-47A4-92FE-D91CC75321C9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6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B687DB87-62AB-43CF-BBFE-711D52201EAD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6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8D00AC6E-3D76-446E-8827-352DD481F742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6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9740EB37-A95E-4CBE-902D-6DD5578D7F9C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6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C64E7ACE-DB32-4017-B0A7-DA93CC6B2230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6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5EF3E679-95A9-4A67-89BE-B4E3EC3712D6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6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B67D78FD-7C87-4CAB-BD3D-964924A843EA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08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7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4" authorId="0" shapeId="0" xr:uid="{146A360D-7003-4FE3-AAE8-21B85C4B2DE7}">
      <text>
        <r>
          <rPr>
            <b/>
            <sz val="9"/>
            <color indexed="81"/>
            <rFont val="Tahoma"/>
            <family val="2"/>
          </rPr>
          <t>Incl. Optotune lens</t>
        </r>
      </text>
    </comment>
  </commentList>
</comments>
</file>

<file path=xl/comments7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S4" authorId="0" shapeId="0" xr:uid="{00000000-0006-0000-2400-000001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</commentList>
</comments>
</file>

<file path=xl/comments7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26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26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For M42-mount lenses, the camera's flange to sensor distance is assumed at 12mm (e.g. Dalsa Genie TS)</t>
        </r>
      </text>
    </comment>
    <comment ref="O4" authorId="0" shapeId="0" xr:uid="{00000000-0006-0000-26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7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4" authorId="0" shapeId="0" xr:uid="{00000000-0006-0000-2300-000001000000}">
      <text>
        <r>
          <rPr>
            <b/>
            <sz val="9"/>
            <color rgb="FF000000"/>
            <rFont val="Arial"/>
            <family val="2"/>
          </rPr>
          <t>Author:</t>
        </r>
        <r>
          <rPr>
            <sz val="9"/>
            <color rgb="FF000000"/>
            <rFont val="Arial"/>
            <family val="2"/>
          </rPr>
          <t xml:space="preserve">
Not including male threads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09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3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  <comment ref="L4" authorId="0" shapeId="0" xr:uid="{00000000-0006-0000-0A00-000002000000}">
      <text>
        <r>
          <rPr>
            <sz val="9"/>
            <color indexed="81"/>
            <rFont val="Tahoma"/>
            <family val="2"/>
          </rPr>
          <t>This value has two meanings:
- S-mount lennses with an EL in FRONT: Long S-mount lenses will protrude C-mount cameras. The calculation for C.mount spacers required between camera and EL is length of S-mount lens + back flange distance - 17.5mm - 1mm (additional clearance of typical EL)
- M42-mount lenses with EL-16-40-TC-VIS-5D-M42 at the BACK: The amount of M42 spacers required between camera and EL to get infiniy in focus (the camera's flange to sensor distance is assumed at 12mm e.g. Dalsa Genie TS)</t>
        </r>
      </text>
    </comment>
    <comment ref="O4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Shorter is usually possible by adding spacers between camera and lens</t>
        </r>
      </text>
    </comment>
  </commentList>
</comments>
</file>

<file path=xl/sharedStrings.xml><?xml version="1.0" encoding="utf-8"?>
<sst xmlns="http://schemas.openxmlformats.org/spreadsheetml/2006/main" count="6045" uniqueCount="886">
  <si>
    <t xml:space="preserve"> </t>
  </si>
  <si>
    <r>
      <t xml:space="preserve">Optotune lens selector for </t>
    </r>
    <r>
      <rPr>
        <b/>
        <i/>
        <sz val="14"/>
        <color rgb="FF0099FF"/>
        <rFont val="Calibri"/>
        <family val="2"/>
        <scheme val="minor"/>
      </rPr>
      <t>entocentric</t>
    </r>
    <r>
      <rPr>
        <b/>
        <sz val="14"/>
        <color rgb="FF0099FF"/>
        <rFont val="Calibri"/>
        <family val="2"/>
        <scheme val="minor"/>
      </rPr>
      <t xml:space="preserve"> lenses</t>
    </r>
  </si>
  <si>
    <t>1) Enter your preferred average (nominal) working distance:</t>
  </si>
  <si>
    <t>mm</t>
  </si>
  <si>
    <t>tan(alfa) = fov/wd</t>
  </si>
  <si>
    <t>2) Enter the (horizontal) width of your object:</t>
  </si>
  <si>
    <t xml:space="preserve">     --&gt; resulting horizontal field of view:</t>
  </si>
  <si>
    <t>° HFOV</t>
  </si>
  <si>
    <t>3) Find an appropriate HFOV in the table and click to see a list of recommended lens configurations</t>
  </si>
  <si>
    <t>Camera sensor</t>
  </si>
  <si>
    <t>Mount</t>
  </si>
  <si>
    <t>Imaging lens focal length (mm)</t>
  </si>
  <si>
    <t>&lt;6</t>
    <phoneticPr fontId="20" type="noConversion"/>
  </si>
  <si>
    <t>&gt;=150</t>
  </si>
  <si>
    <t>1/4”</t>
  </si>
  <si>
    <t>S</t>
  </si>
  <si>
    <t>30° HFOV</t>
  </si>
  <si>
    <t>23°</t>
  </si>
  <si>
    <t>15°</t>
  </si>
  <si>
    <t>11°</t>
  </si>
  <si>
    <t>7°</t>
  </si>
  <si>
    <t>5°</t>
  </si>
  <si>
    <t>4°</t>
  </si>
  <si>
    <t>2.5°</t>
  </si>
  <si>
    <t>2°</t>
  </si>
  <si>
    <t>C</t>
  </si>
  <si>
    <t>1/3”</t>
  </si>
  <si>
    <t>44° *</t>
  </si>
  <si>
    <t>33°</t>
  </si>
  <si>
    <t>17°</t>
  </si>
  <si>
    <t>8°</t>
  </si>
  <si>
    <t>6°</t>
  </si>
  <si>
    <t>3°</t>
  </si>
  <si>
    <t>*</t>
  </si>
  <si>
    <t>1/2”</t>
  </si>
  <si>
    <t>56° *</t>
  </si>
  <si>
    <t>44°</t>
  </si>
  <si>
    <t>30°</t>
  </si>
  <si>
    <t>10°</t>
  </si>
  <si>
    <t>2/3”</t>
  </si>
  <si>
    <t>73°</t>
  </si>
  <si>
    <t>58°</t>
  </si>
  <si>
    <t>40°</t>
  </si>
  <si>
    <t>31°</t>
  </si>
  <si>
    <t>20°</t>
  </si>
  <si>
    <t>14°</t>
  </si>
  <si>
    <t>1”</t>
  </si>
  <si>
    <t>74°</t>
  </si>
  <si>
    <t>77°</t>
  </si>
  <si>
    <t>56°</t>
  </si>
  <si>
    <t>29°</t>
  </si>
  <si>
    <t>21°</t>
  </si>
  <si>
    <t>30mm diag.</t>
  </si>
  <si>
    <t>M42</t>
  </si>
  <si>
    <t>128°</t>
  </si>
  <si>
    <t>114°</t>
  </si>
  <si>
    <t>91°</t>
  </si>
  <si>
    <t>75°</t>
  </si>
  <si>
    <t>52°</t>
  </si>
  <si>
    <t>39°</t>
  </si>
  <si>
    <t>28°</t>
  </si>
  <si>
    <t>19°</t>
  </si>
  <si>
    <t>Front lens configuration only</t>
  </si>
  <si>
    <t>Back lens configuration only</t>
  </si>
  <si>
    <t>Entocentric lens database</t>
  </si>
  <si>
    <t>Telecentric lens database</t>
  </si>
  <si>
    <t>Optotune lens selector - Telecentric</t>
    <phoneticPr fontId="20" type="noConversion"/>
  </si>
  <si>
    <t>2) Click into the field of interest to see a list of recommended lens configurations</t>
  </si>
  <si>
    <t>Sensor format &amp; camera</t>
    <phoneticPr fontId="20" type="noConversion"/>
  </si>
  <si>
    <t>Imaging lens Magnification (Image/Object)</t>
    <phoneticPr fontId="20" type="noConversion"/>
  </si>
  <si>
    <t>&lt; 0.1</t>
    <phoneticPr fontId="20" type="noConversion"/>
  </si>
  <si>
    <t>0.1 ~0.2</t>
    <phoneticPr fontId="20" type="noConversion"/>
  </si>
  <si>
    <t>0.2~0.3</t>
    <phoneticPr fontId="20" type="noConversion"/>
  </si>
  <si>
    <t>0.3~0.4</t>
    <phoneticPr fontId="20" type="noConversion"/>
  </si>
  <si>
    <t>0.4~0.5</t>
    <phoneticPr fontId="20" type="noConversion"/>
  </si>
  <si>
    <t>0.5~0.75</t>
    <phoneticPr fontId="20" type="noConversion"/>
  </si>
  <si>
    <t>0.75~1</t>
    <phoneticPr fontId="20" type="noConversion"/>
  </si>
  <si>
    <t>1~3</t>
    <phoneticPr fontId="20" type="noConversion"/>
  </si>
  <si>
    <t>3~5</t>
    <phoneticPr fontId="20" type="noConversion"/>
  </si>
  <si>
    <t>5~8</t>
    <phoneticPr fontId="20" type="noConversion"/>
  </si>
  <si>
    <t>&gt;100</t>
    <phoneticPr fontId="20" type="noConversion"/>
  </si>
  <si>
    <t>C-mount</t>
  </si>
  <si>
    <r>
      <t xml:space="preserve">Optotune lens selector for </t>
    </r>
    <r>
      <rPr>
        <b/>
        <i/>
        <sz val="14"/>
        <color rgb="FF0099FF"/>
        <rFont val="Calibri"/>
        <family val="2"/>
        <scheme val="minor"/>
      </rPr>
      <t>telecentric</t>
    </r>
    <r>
      <rPr>
        <b/>
        <sz val="14"/>
        <color rgb="FF0099FF"/>
        <rFont val="Calibri"/>
        <family val="2"/>
        <scheme val="minor"/>
      </rPr>
      <t xml:space="preserve"> lenses</t>
    </r>
  </si>
  <si>
    <t>Chose the horizontal field of view (HFOV) that you need in the table below and click to see a list of recommended lenses</t>
  </si>
  <si>
    <t>Magnification</t>
  </si>
  <si>
    <t>Sensor width</t>
  </si>
  <si>
    <t>1"</t>
  </si>
  <si>
    <t>4/3"</t>
  </si>
  <si>
    <t>C/F</t>
  </si>
  <si>
    <t>M42/F</t>
  </si>
  <si>
    <t>** Customized lens in development</t>
  </si>
  <si>
    <t>Note: For simplicity reasons not all sensor formats and magnifications are shown. Please consult detailed specs sheets before taking purchase decisions.</t>
  </si>
  <si>
    <t>1/4" sensors &amp; 6mm focal length</t>
    <phoneticPr fontId="20" type="noConversion"/>
  </si>
  <si>
    <t>Back to overview</t>
  </si>
  <si>
    <t>Imaging lens</t>
  </si>
  <si>
    <t>Optotune lens</t>
  </si>
  <si>
    <t>Typical WD range (mm)</t>
  </si>
  <si>
    <t>Brand</t>
  </si>
  <si>
    <t>Model
(incl. weblink)</t>
  </si>
  <si>
    <t>Focal length</t>
  </si>
  <si>
    <t>Format</t>
  </si>
  <si>
    <t>Filter thread</t>
  </si>
  <si>
    <t>List price range</t>
  </si>
  <si>
    <t>Model</t>
  </si>
  <si>
    <t>Position</t>
  </si>
  <si>
    <t>Spacers behind EL for infinite WD</t>
  </si>
  <si>
    <t>Nominal WD 
(w/ ETL 0 dpt)</t>
    <phoneticPr fontId="20" type="noConversion"/>
  </si>
  <si>
    <t>WD max</t>
  </si>
  <si>
    <t>WD min</t>
  </si>
  <si>
    <t>Vignetting</t>
  </si>
  <si>
    <t>Smallest recommended pixel size (um)</t>
  </si>
  <si>
    <t>Test report available</t>
  </si>
  <si>
    <t>Comments</t>
  </si>
  <si>
    <t>Lensagon B3M6016</t>
  </si>
  <si>
    <t>Front</t>
    <phoneticPr fontId="20" type="noConversion"/>
  </si>
  <si>
    <t>No</t>
  </si>
  <si>
    <t xml:space="preserve">Need extra adapter. Ex. https://www.lensation.de/product/ad04m/ </t>
    <phoneticPr fontId="20" type="noConversion"/>
  </si>
  <si>
    <t>Lensagon B5M6018</t>
  </si>
  <si>
    <t>ELM-5-5.0-7-S</t>
  </si>
  <si>
    <t>Integrated</t>
  </si>
  <si>
    <t>Custom design with integrated EL-3-10</t>
  </si>
  <si>
    <t>End of list</t>
  </si>
  <si>
    <t>1/4" sensors &amp; 8mm focal length</t>
    <phoneticPr fontId="20" type="noConversion"/>
  </si>
  <si>
    <t>Lensagon B3M8016</t>
  </si>
  <si>
    <t>Lensagon B5M8018</t>
  </si>
  <si>
    <t>Lensagon B5M8430N</t>
  </si>
  <si>
    <t>Attention: Short BFL of 2.8mm means this lens only works on S-mount cameras (or C-mount cameras without protective cover glass)</t>
  </si>
  <si>
    <t>1/4" sensors &amp; 12mm focal length</t>
    <phoneticPr fontId="20" type="noConversion"/>
  </si>
  <si>
    <t>ELM-12-5.6-9-S</t>
  </si>
  <si>
    <t>Yes</t>
  </si>
  <si>
    <t>Fully integrated module with great performance</t>
  </si>
  <si>
    <t>Lensagon B3M12016</t>
  </si>
  <si>
    <t>1/3" sensors &amp; 6mm focal length</t>
    <phoneticPr fontId="20" type="noConversion"/>
  </si>
  <si>
    <t>Lensagon B10M5022S12</t>
  </si>
  <si>
    <t>Lensagon B3M6020S12</t>
  </si>
  <si>
    <t>Lensagon BK5M5020</t>
  </si>
  <si>
    <t>Lensagon BM6020S12</t>
  </si>
  <si>
    <t>1/3" sensors &amp; 8mm focal length</t>
    <phoneticPr fontId="20" type="noConversion"/>
  </si>
  <si>
    <t>Lensagon B3M8018S12</t>
  </si>
  <si>
    <t>1/3" sensors &amp; 12mm focal length</t>
    <phoneticPr fontId="20" type="noConversion"/>
  </si>
  <si>
    <t>LM12JC5M2</t>
  </si>
  <si>
    <t>M1224-MPW2</t>
  </si>
  <si>
    <t>M112FM12</t>
  </si>
  <si>
    <t>HF12XA-5M</t>
  </si>
  <si>
    <t>LM12JC3M2</t>
  </si>
  <si>
    <t>35-157, 12mm, f/4.0 Cr Series</t>
  </si>
  <si>
    <t>Lensagon B5M12020</t>
  </si>
  <si>
    <t>Lensagon B5M12028</t>
  </si>
  <si>
    <t>Lensagon B5M12056</t>
  </si>
  <si>
    <t>MK1214-C</t>
    <phoneticPr fontId="20" type="noConversion"/>
  </si>
  <si>
    <t>MK1214</t>
    <phoneticPr fontId="20" type="noConversion"/>
  </si>
  <si>
    <t>LM12JC</t>
    <phoneticPr fontId="20" type="noConversion"/>
  </si>
  <si>
    <t>1/3" sensors &amp; 16mm focal length</t>
    <phoneticPr fontId="20" type="noConversion"/>
  </si>
  <si>
    <t>ELM-16-5.6-9-S</t>
  </si>
  <si>
    <t>ELM-16-5.4-8-S</t>
  </si>
  <si>
    <t>LM16JC5M2</t>
  </si>
  <si>
    <t xml:space="preserve">M1620-MPW2 </t>
  </si>
  <si>
    <t>M112FM16</t>
  </si>
  <si>
    <t>HF16XA-5M</t>
  </si>
  <si>
    <t>LM16JC3M2</t>
  </si>
  <si>
    <t>35-166, 16mm, f/4.0 Cr Series</t>
  </si>
  <si>
    <t>MK1614-C</t>
    <phoneticPr fontId="20" type="noConversion"/>
  </si>
  <si>
    <t>LM16JC</t>
    <phoneticPr fontId="20" type="noConversion"/>
  </si>
  <si>
    <t>1/3" sensors &amp; 25mm focal length</t>
    <phoneticPr fontId="20" type="noConversion"/>
  </si>
  <si>
    <t>ELM-25-5.6-9-S</t>
  </si>
  <si>
    <t>LM25JC5M2</t>
  </si>
  <si>
    <t xml:space="preserve">M2518-MPW2 </t>
  </si>
  <si>
    <t>M112FM25</t>
  </si>
  <si>
    <t>HF25XA-5M</t>
  </si>
  <si>
    <t>LM25JC3M2</t>
  </si>
  <si>
    <t>35-175, 25mm, f/4.0 Cr Series</t>
  </si>
  <si>
    <t>MK2514-C</t>
    <phoneticPr fontId="20" type="noConversion"/>
  </si>
  <si>
    <t>LM25JC</t>
    <phoneticPr fontId="20" type="noConversion"/>
  </si>
  <si>
    <t>1/3" sensors &amp; 35mm focal length</t>
    <phoneticPr fontId="20" type="noConversion"/>
  </si>
  <si>
    <t>KMK3520-10M</t>
    <phoneticPr fontId="20" type="noConversion"/>
  </si>
  <si>
    <t>Back</t>
    <phoneticPr fontId="20" type="noConversion"/>
  </si>
  <si>
    <t>VMK3514-C</t>
    <phoneticPr fontId="20" type="noConversion"/>
  </si>
  <si>
    <t>MK3514-C</t>
    <phoneticPr fontId="20" type="noConversion"/>
  </si>
  <si>
    <t>LM35JC1MS</t>
  </si>
  <si>
    <t>EL-16-40-TC-VIS-5D-C</t>
  </si>
  <si>
    <t>WD shorten due to backlens configuration</t>
    <phoneticPr fontId="20" type="noConversion"/>
  </si>
  <si>
    <t>MK3520</t>
    <phoneticPr fontId="20" type="noConversion"/>
  </si>
  <si>
    <t>LM35JC</t>
    <phoneticPr fontId="20" type="noConversion"/>
  </si>
  <si>
    <t>1/3" sensors &amp; 50mm focal length</t>
    <phoneticPr fontId="20" type="noConversion"/>
  </si>
  <si>
    <t>LM50JC1MS</t>
  </si>
  <si>
    <t>LM50JC10M</t>
  </si>
  <si>
    <t>M5028-MPW2</t>
    <phoneticPr fontId="20" type="noConversion"/>
  </si>
  <si>
    <t>M112FM50</t>
  </si>
  <si>
    <t>LM50JC3M2</t>
  </si>
  <si>
    <t>35-192, 50mm, f/4.0 Cr Series</t>
  </si>
  <si>
    <t>MK5014-C</t>
    <phoneticPr fontId="20" type="noConversion"/>
  </si>
  <si>
    <t>MK5028</t>
    <phoneticPr fontId="20" type="noConversion"/>
  </si>
  <si>
    <t>LM50JC</t>
    <phoneticPr fontId="20" type="noConversion"/>
  </si>
  <si>
    <t>1/3" sensors &amp; 75mm focal length</t>
    <phoneticPr fontId="20" type="noConversion"/>
  </si>
  <si>
    <t>VMK7518-C</t>
    <phoneticPr fontId="20" type="noConversion"/>
  </si>
  <si>
    <t>LM75JC</t>
    <phoneticPr fontId="20" type="noConversion"/>
  </si>
  <si>
    <t>1/3" sensors &amp; 100mm focal length</t>
    <phoneticPr fontId="20" type="noConversion"/>
  </si>
  <si>
    <t>LM100JC</t>
    <phoneticPr fontId="20" type="noConversion"/>
  </si>
  <si>
    <t>1/2" sensors &amp; 6mm focal length</t>
    <phoneticPr fontId="20" type="noConversion"/>
  </si>
  <si>
    <t>ELM-6-5.6-11-C</t>
  </si>
  <si>
    <t>Maybe</t>
  </si>
  <si>
    <t>Lensagon B10M7224</t>
  </si>
  <si>
    <t>1/2" sensors &amp; 8mm focal length</t>
    <phoneticPr fontId="20" type="noConversion"/>
  </si>
  <si>
    <t>ELM-8-5.6-11-C</t>
  </si>
  <si>
    <t>LM8JC1MS</t>
  </si>
  <si>
    <t>A lot</t>
  </si>
  <si>
    <t>HF8XA-5M</t>
  </si>
  <si>
    <t>1/2" sensors &amp; 12mm focal length</t>
    <phoneticPr fontId="20" type="noConversion"/>
  </si>
  <si>
    <t>ELM-12-5.6-11-C</t>
  </si>
  <si>
    <t>Yes</t>
    <phoneticPr fontId="20" type="noConversion"/>
  </si>
  <si>
    <t>Lensagon B2M10030N2</t>
  </si>
  <si>
    <t>1/2" sensors &amp; 16mm focal length</t>
    <phoneticPr fontId="20" type="noConversion"/>
  </si>
  <si>
    <t>ELM-16-5.6-11-C</t>
  </si>
  <si>
    <t>1/2" sensors &amp; 25mm focal length</t>
    <phoneticPr fontId="20" type="noConversion"/>
  </si>
  <si>
    <t>ELM-25-5.6-11-C</t>
  </si>
  <si>
    <t>1/2" sensors &amp; 35mm focal length</t>
    <phoneticPr fontId="20" type="noConversion"/>
  </si>
  <si>
    <t>LM35HC-OPT</t>
  </si>
  <si>
    <t>Integrated design, very compact, great performance</t>
  </si>
  <si>
    <t>LM35JC5M2</t>
  </si>
  <si>
    <t>M3520-MPW2</t>
  </si>
  <si>
    <t>HF35XA-5M</t>
  </si>
  <si>
    <t>LM35JC3M2</t>
  </si>
  <si>
    <t>35-184, 35mm, f/4.0 Cr Series</t>
  </si>
  <si>
    <t>HF35XA-5M</t>
    <phoneticPr fontId="20" type="noConversion"/>
  </si>
  <si>
    <t>1/2" sensors &amp; 50mm focal length</t>
    <phoneticPr fontId="20" type="noConversion"/>
  </si>
  <si>
    <t>LM50JC1MS</t>
    <phoneticPr fontId="20" type="noConversion"/>
  </si>
  <si>
    <t>Xenon Topaz 50/2.0</t>
  </si>
  <si>
    <t>M5028-MPW2</t>
  </si>
  <si>
    <t>KMK5020-10M</t>
    <phoneticPr fontId="20" type="noConversion"/>
  </si>
  <si>
    <t>VMK5014-C</t>
    <phoneticPr fontId="20" type="noConversion"/>
  </si>
  <si>
    <t>Apo Componon 60/4</t>
  </si>
  <si>
    <t>10 mm</t>
  </si>
  <si>
    <t>Using the C-mount adaptor of the Topaz 38mm lens</t>
  </si>
  <si>
    <t>1/2" sensors &amp; 75mm focal length</t>
    <phoneticPr fontId="20" type="noConversion"/>
  </si>
  <si>
    <t>HF75HA-1B</t>
    <phoneticPr fontId="20" type="noConversion"/>
  </si>
  <si>
    <t>Apo Rodagon D1 75/4.0</t>
    <phoneticPr fontId="20" type="noConversion"/>
  </si>
  <si>
    <t>M112FM75</t>
    <phoneticPr fontId="20" type="noConversion"/>
  </si>
  <si>
    <t>2/3" sensors &amp; 6mm focal length</t>
  </si>
  <si>
    <t>2/3" sensors &amp; 8mm focal length</t>
  </si>
  <si>
    <t>2/3" sensors &amp; 12mm focal length</t>
  </si>
  <si>
    <t>2/3" sensors &amp; 16mm focal length</t>
    <phoneticPr fontId="20" type="noConversion"/>
  </si>
  <si>
    <t>2/3" sensors &amp; 25mm focal length</t>
    <phoneticPr fontId="20" type="noConversion"/>
  </si>
  <si>
    <t>ELM-25-2.8-18-C</t>
  </si>
  <si>
    <t>None</t>
  </si>
  <si>
    <t>Optimized design, great MTF also polychromatic</t>
  </si>
  <si>
    <t>2/3" sensors &amp; 35mm focal length</t>
    <phoneticPr fontId="20" type="noConversion"/>
  </si>
  <si>
    <t>ELM-35-5.6-16-C</t>
  </si>
  <si>
    <t>2/3" sensors &amp; 50mm focal length</t>
    <phoneticPr fontId="20" type="noConversion"/>
  </si>
  <si>
    <t>LCL 2.8/50</t>
  </si>
  <si>
    <t>Includes mechanical focusing too</t>
  </si>
  <si>
    <t>23FM50SP</t>
  </si>
  <si>
    <t>Longer WD achieved with C-mount thread of Topaz 38mm</t>
  </si>
  <si>
    <t>2/3" sensors &amp; 75mm focal length</t>
    <phoneticPr fontId="20" type="noConversion"/>
  </si>
  <si>
    <t>HF75HA-1B</t>
  </si>
  <si>
    <t>M112FM75</t>
  </si>
  <si>
    <t>Front</t>
  </si>
  <si>
    <t>2/3" sensors &amp; &gt;=150mm focal length</t>
  </si>
  <si>
    <t>ELM-150-7.5-11-C</t>
  </si>
  <si>
    <t>Ideal for inline inspection of laser processing via galvos</t>
  </si>
  <si>
    <t>ELM-300-10-11-C</t>
  </si>
  <si>
    <t>1" sensors &amp; 25mm focal length</t>
    <phoneticPr fontId="20" type="noConversion"/>
  </si>
  <si>
    <t>ELM-12-2.8-18-C</t>
  </si>
  <si>
    <t>Optimized optical design, which provides great resolution and illumination to the corners</t>
  </si>
  <si>
    <t>LT 12 mm</t>
  </si>
  <si>
    <t xml:space="preserve">Optimized optical design </t>
  </si>
  <si>
    <t>LT 16 mm</t>
  </si>
  <si>
    <t>Inegrated</t>
  </si>
  <si>
    <t>Optimized design</t>
  </si>
  <si>
    <t>Xenon Topaz 25</t>
  </si>
  <si>
    <t>Works for a 1" sensor if corner performance is not so important</t>
  </si>
  <si>
    <t>Xenon Topaz 30</t>
  </si>
  <si>
    <t>A little</t>
  </si>
  <si>
    <t>Hardly any vignetting on 1", a bit on 1.1"</t>
  </si>
  <si>
    <t>1" sensors &amp; 35mm focal length</t>
    <phoneticPr fontId="20" type="noConversion"/>
  </si>
  <si>
    <t>Xenon Topaz 38</t>
    <phoneticPr fontId="20" type="noConversion"/>
  </si>
  <si>
    <t>Great performance up to 1.1"</t>
  </si>
  <si>
    <t>Works well as macro up to 1.1"</t>
  </si>
  <si>
    <t>1" sensors &amp; 50mm focal length</t>
    <phoneticPr fontId="20" type="noConversion"/>
  </si>
  <si>
    <t>ELM-60-4.0-24-C</t>
  </si>
  <si>
    <t>Great for large sensor sizes</t>
  </si>
  <si>
    <t>ELM-50-2.8-18-C</t>
  </si>
  <si>
    <t>A little at F/2.8</t>
  </si>
  <si>
    <t>Includes mechanical focusing too (floating element)</t>
  </si>
  <si>
    <t>LM50FC</t>
  </si>
  <si>
    <t>1" sensors &amp; 75mm focal length</t>
    <phoneticPr fontId="20" type="noConversion"/>
  </si>
  <si>
    <t>ELM-80-4.0-24-C</t>
  </si>
  <si>
    <t>30mm sensors &amp; 25mm focal length</t>
    <phoneticPr fontId="20" type="noConversion"/>
  </si>
  <si>
    <t>Distagon T 28F2</t>
  </si>
  <si>
    <t>inf</t>
  </si>
  <si>
    <t>Resolution drops towards the corners at short WDs</t>
  </si>
  <si>
    <t>Distagon T 25F2</t>
  </si>
  <si>
    <t>30mm sensors &amp; 35mm focal length</t>
    <phoneticPr fontId="20" type="noConversion"/>
  </si>
  <si>
    <t>Interlock 2/35</t>
  </si>
  <si>
    <t>30mm sensors &amp; 50mm focal length</t>
    <phoneticPr fontId="20" type="noConversion"/>
  </si>
  <si>
    <t>ELM-60-4.0-32-TFL</t>
  </si>
  <si>
    <t>Apo Componon 40/2.8</t>
  </si>
  <si>
    <t>Same as ELM-60-4.0-32-C above</t>
  </si>
  <si>
    <t>Inspec.x L 4/60</t>
  </si>
  <si>
    <t>Back</t>
  </si>
  <si>
    <t>LM50-IR-P</t>
  </si>
  <si>
    <t>LM65-IR-P</t>
  </si>
  <si>
    <t>30mm sensors &amp; 75mm focal length</t>
    <phoneticPr fontId="20" type="noConversion"/>
  </si>
  <si>
    <t>ELM-80-4.0-36-TFL</t>
  </si>
  <si>
    <t>High quality and affordable setup for 1x magnification on large sensors</t>
    <phoneticPr fontId="20" type="noConversion"/>
  </si>
  <si>
    <t>Inspec.x L 4/100</t>
  </si>
  <si>
    <t>1/2" sensors &amp; 0.15x magnification</t>
  </si>
  <si>
    <t>Working distance range</t>
  </si>
  <si>
    <t>F-number</t>
  </si>
  <si>
    <t>Numerical apperture</t>
  </si>
  <si>
    <t>Integrated Optotune lens</t>
  </si>
  <si>
    <t>Coax lighting option</t>
  </si>
  <si>
    <t>0.15X MercuryTL</t>
  </si>
  <si>
    <t>S5VPJ5060</t>
  </si>
  <si>
    <t>1/2" sensors &amp; 0.25x magnification</t>
  </si>
  <si>
    <t>0.25X MercuryTL</t>
  </si>
  <si>
    <t>TS12-028-115-EL</t>
  </si>
  <si>
    <t>1/2" sensors &amp; 0.35x magnification</t>
  </si>
  <si>
    <t>S5VPJ3060</t>
  </si>
  <si>
    <t>TCPLP23-036-115</t>
  </si>
  <si>
    <t>0.37X MercuryTL</t>
  </si>
  <si>
    <t>S5VPJ2660</t>
    <phoneticPr fontId="20" type="noConversion"/>
  </si>
  <si>
    <t>1/2" sensors &amp; 0.5x magnification</t>
  </si>
  <si>
    <t>S5VPJ2060</t>
  </si>
  <si>
    <t>1/2" sensors &amp; 0.66x magnification</t>
  </si>
  <si>
    <t>S5VPJ1560</t>
  </si>
  <si>
    <t>TCPLP23-06-115</t>
  </si>
  <si>
    <t>2/3" sensors &amp; 0.15x magnification</t>
  </si>
  <si>
    <t>S5VPJ1860</t>
    <phoneticPr fontId="20" type="noConversion"/>
  </si>
  <si>
    <t>S5VPJ1565</t>
    <phoneticPr fontId="20" type="noConversion"/>
  </si>
  <si>
    <t>2/3" sensors &amp; 0.25x magnification</t>
  </si>
  <si>
    <t>S5VPJ6060</t>
  </si>
  <si>
    <t>TCEL23036</t>
  </si>
  <si>
    <t>2/3" sensors &amp; 0.35x magnification</t>
  </si>
  <si>
    <t>TS23-036-115-EL</t>
  </si>
  <si>
    <t>S5VPJ1260</t>
  </si>
  <si>
    <t>2/3" sensors &amp; 0.5x magnification</t>
  </si>
  <si>
    <t>TCEL050</t>
  </si>
  <si>
    <t>2/3" sensors &amp; 0.66x magnification</t>
  </si>
  <si>
    <t>TS23-06-115-EL</t>
  </si>
  <si>
    <t>S5VPJ2898</t>
  </si>
  <si>
    <t>TCEL066</t>
  </si>
  <si>
    <t>2/3" sensors &amp; 0.75x magnification</t>
  </si>
  <si>
    <t>0.75X MercuryTL</t>
  </si>
  <si>
    <t>TCEL075</t>
  </si>
  <si>
    <t>2/3" sensors &amp; 1x magnification</t>
  </si>
  <si>
    <t>TST23-1.0-110-EL</t>
  </si>
  <si>
    <t>VS-THV1-110/S-LQL1</t>
    <phoneticPr fontId="20" type="noConversion"/>
  </si>
  <si>
    <t>VS-THV1-110CO/S-LQL1</t>
    <phoneticPr fontId="20" type="noConversion"/>
  </si>
  <si>
    <t>TCEL100</t>
  </si>
  <si>
    <t>2/3" sensors &amp; 1.5x magnification</t>
  </si>
  <si>
    <t>TCEL150</t>
  </si>
  <si>
    <t>2/3" sensors &amp; 2x magnification</t>
  </si>
  <si>
    <t>TS11-08-110-EL</t>
  </si>
  <si>
    <t>VS-TCH2-65CO-LQL1</t>
  </si>
  <si>
    <t>VS-TCH2-65-LQL1</t>
    <phoneticPr fontId="20" type="noConversion"/>
  </si>
  <si>
    <t>VS-THV2-110/S-LQL1</t>
    <phoneticPr fontId="20" type="noConversion"/>
  </si>
  <si>
    <t>VS-THV2-110CO/S-LQL1</t>
    <phoneticPr fontId="20" type="noConversion"/>
  </si>
  <si>
    <t>TCEL250</t>
  </si>
  <si>
    <t>TCEL350</t>
  </si>
  <si>
    <t>2/3" sensors &amp; 4x magnification</t>
  </si>
  <si>
    <t>VS-TCH4-65CO-LQL1</t>
  </si>
  <si>
    <t>VS-TCH4-65-LQL1</t>
    <phoneticPr fontId="20" type="noConversion"/>
  </si>
  <si>
    <t>1" sensors &amp; 0.15x magnification</t>
  </si>
  <si>
    <t>TS1-0166-258-EL</t>
  </si>
  <si>
    <t>1" sensors &amp; 0.25x magnification</t>
  </si>
  <si>
    <t>S5VPJ1565</t>
  </si>
  <si>
    <t>1" sensors &amp; 0.35x magnification</t>
  </si>
  <si>
    <t>TS1-0346-138-EL</t>
  </si>
  <si>
    <t>1" sensors &amp; 0.5x magnification</t>
  </si>
  <si>
    <t>TS1-05-110-EL</t>
  </si>
  <si>
    <t>1" sensors &amp; 0.66x magnification</t>
  </si>
  <si>
    <t>TS11-06-160-EL</t>
  </si>
  <si>
    <t>TS1-0638-70-EL</t>
  </si>
  <si>
    <t>1" sensors &amp; 1x magnification</t>
  </si>
  <si>
    <t>Includes coaxial lighting</t>
  </si>
  <si>
    <t>1" sensors &amp; 1.5x magnification</t>
  </si>
  <si>
    <t>S5VPJ0627</t>
  </si>
  <si>
    <t>1" sensors &amp; 2x magnification</t>
  </si>
  <si>
    <t>TS1-3.0-110-EL</t>
  </si>
  <si>
    <t>1" sensors &amp; 4x magnification</t>
  </si>
  <si>
    <t>TS1-4.0-110-EL</t>
  </si>
  <si>
    <t>1" sensors &amp; 6x magnification</t>
  </si>
  <si>
    <t>TS1-6.0-110-EL</t>
  </si>
  <si>
    <t>1.33" sensors &amp; 0.267x magnification</t>
  </si>
  <si>
    <t>TS43F-0267-208-EL</t>
  </si>
  <si>
    <t>1.33" sensors &amp; 0.56x magnification</t>
  </si>
  <si>
    <t>TS43-056-200-EL</t>
  </si>
  <si>
    <t>1.76" sensors &amp; 6x magnification</t>
  </si>
  <si>
    <t>TS28.6mm-6.0-65-EL</t>
  </si>
  <si>
    <t>30mm sensors &amp; 2x magnification</t>
  </si>
  <si>
    <t>S5VPJ0422</t>
  </si>
  <si>
    <t>S5VPJ0426</t>
    <phoneticPr fontId="20" type="noConversion"/>
  </si>
  <si>
    <t>30mm sensors &amp; 3x magnification</t>
  </si>
  <si>
    <t>S5VPJ0420</t>
    <phoneticPr fontId="20" type="noConversion"/>
  </si>
  <si>
    <t>Entocentric lens DB</t>
  </si>
  <si>
    <t>MTF margin:</t>
  </si>
  <si>
    <t>Length @ inf.</t>
  </si>
  <si>
    <t>Flange to sensor distance</t>
  </si>
  <si>
    <t>Entrance lens diameter</t>
  </si>
  <si>
    <t>MP rating</t>
  </si>
  <si>
    <t>LP @ 30% MTF</t>
  </si>
  <si>
    <t>Smallest pixel size</t>
  </si>
  <si>
    <t>Weight</t>
  </si>
  <si>
    <t>List price CHF/USD</t>
  </si>
  <si>
    <t>Typical matching Optotune EL</t>
  </si>
  <si>
    <t>Spacers behind EL at infinite WD</t>
  </si>
  <si>
    <t>Optimized design with EL integrated</t>
  </si>
  <si>
    <t>Weblink</t>
  </si>
  <si>
    <t>OPT</t>
  </si>
  <si>
    <t>S-mount</t>
  </si>
  <si>
    <t>1/1.8"</t>
  </si>
  <si>
    <t>200-500$</t>
  </si>
  <si>
    <t>EL-3-10-VIS-26D-FPC</t>
  </si>
  <si>
    <t>NA</t>
  </si>
  <si>
    <t>https://www.optotune.com/s/ELM-12-56-10-S-with-Optotune-EL-3-10.pdf</t>
  </si>
  <si>
    <t>https://www.optotune.com/s/ELM-16-56-10-S-with-Optotune-EL-3-10.pdf</t>
  </si>
  <si>
    <t>https://www.optotune.com/s/ELM-25-56-9-S-with-Optotune-EL-3-10.pdf</t>
  </si>
  <si>
    <t>Evetar</t>
  </si>
  <si>
    <t>1/2.5"</t>
  </si>
  <si>
    <t>100-200$</t>
  </si>
  <si>
    <t>https://www.optotune.com/s/Optotune-ELM-5-50-7-S-datasheet.pdf</t>
  </si>
  <si>
    <t>1/2"</t>
  </si>
  <si>
    <t>https://www.optotune.com/s/Optotune-ELM-16-54-8-S-datasheet.pdf</t>
  </si>
  <si>
    <t>Opto Engineering</t>
  </si>
  <si>
    <t>2/3"</t>
  </si>
  <si>
    <t>M30.5x0.5</t>
  </si>
  <si>
    <t>500-1000$</t>
  </si>
  <si>
    <t>https://www.opto-e.com/en/products/EL5MP-series/EL5MP0656</t>
  </si>
  <si>
    <t>https://www.opto-e.com/en/products/EL5MP-series/EL5MP0856</t>
  </si>
  <si>
    <t>M27x0.5</t>
  </si>
  <si>
    <t>https://www.opto-e.com/en/products/EL5MP-series/EL5MP1256</t>
  </si>
  <si>
    <t>https://www.opto-e.com/en/products/EL5MP-series/EL5MP1656</t>
  </si>
  <si>
    <t>https://www.opto-e.com/en/products/EL5MP-series/EL5MP2556-2</t>
  </si>
  <si>
    <t>VST</t>
  </si>
  <si>
    <t>1.1"</t>
  </si>
  <si>
    <t>EL-16-40-TC-VIS-5D</t>
  </si>
  <si>
    <t>https://www.optotune.com/s/Optotune-ELM-12-28-18-C-datasheet.pdf</t>
  </si>
  <si>
    <t>M43xP0.75</t>
  </si>
  <si>
    <t>https://www.optotune.com/s/Optotune-ELM-25-28-18-C-datasheet.pdf</t>
  </si>
  <si>
    <t>ELM-35-5.6-14-C</t>
  </si>
  <si>
    <t>Kowa</t>
  </si>
  <si>
    <t>EL-10-30-Ci-VIS-LD-MV</t>
  </si>
  <si>
    <t>https://www.optotune.com/s/Optotune-ELM-35-56-14-C-datasheet.pdf</t>
  </si>
  <si>
    <t>https://www.optotune.com/s/Optotune-ELM-35-56-16-C-datasheet.pdf</t>
  </si>
  <si>
    <t>c4c</t>
  </si>
  <si>
    <t>1000-1500$</t>
  </si>
  <si>
    <t>https://www.optotune.com/images/products/181213%20c4c_50mm_1p1inch%20%2B%20EL-16-40.pdf</t>
  </si>
  <si>
    <t>Schneider</t>
  </si>
  <si>
    <t>M37 x 0.75</t>
  </si>
  <si>
    <t>https://www.optotune.com/s/Optotune-ELM-60-datasheet.pdf</t>
  </si>
  <si>
    <t>https://www.optotune.com/s/Optotune-ELM-80-datasheet.pdf</t>
  </si>
  <si>
    <t>TFL-mount</t>
  </si>
  <si>
    <t>30mm</t>
  </si>
  <si>
    <t>Sill Optics</t>
  </si>
  <si>
    <t>EL-16-40-TC-VIS-5D-M42</t>
  </si>
  <si>
    <t>Edmund Optics</t>
  </si>
  <si>
    <t>M62 x 0.75 </t>
  </si>
  <si>
    <t>1500-2000$</t>
  </si>
  <si>
    <t>https://www.edmundoptics.com/p/12mm-lt-series-fixed-focal-length-lens/43266/</t>
  </si>
  <si>
    <t>N/A</t>
  </si>
  <si>
    <t>https://www.edmundoptics.com/f/lt-series-fixed-focal-length-lenses/39676/</t>
  </si>
  <si>
    <t>M25.5x0.5</t>
  </si>
  <si>
    <t>EL-16-40-TC-VIS-5D-M25.5</t>
  </si>
  <si>
    <t>https://www.edmundoptics.com/imaging-lenses/fixed-focal-length-lenses/12mm-f4-cr-series-fixed-focal-length-lens/</t>
  </si>
  <si>
    <t>https://www.edmundoptics.com/imaging-lenses/fixed-focal-length-lenses/16mm-f4-cr-series-fixed-focal-length-lens/</t>
  </si>
  <si>
    <t>https://www.edmundoptics.com/imaging-lenses/fixed-focal-length-lenses/25mm-f4-cr-series-fixed-focal-length-lens/</t>
  </si>
  <si>
    <t>https://www.edmundoptics.com/imaging-lenses/fixed-focal-length-lenses/35mm-f-4.0-Cr-Series-Fixed-Focal-Length-Lens/</t>
  </si>
  <si>
    <t>EL-16-40-TC-VIS-5D-M30.5</t>
  </si>
  <si>
    <t>https://www.edmundoptics.com/imaging-lenses/fixed-focal-length-lenses/50mm-f-4.0-Cr-Series-Fixed-Focal-Length-Lens/</t>
  </si>
  <si>
    <t>M42-mount</t>
  </si>
  <si>
    <t>0mm</t>
  </si>
  <si>
    <t>&gt;45</t>
  </si>
  <si>
    <t>10mm</t>
  </si>
  <si>
    <t>Qioptiq</t>
  </si>
  <si>
    <t>60mm</t>
  </si>
  <si>
    <t>Zeiss</t>
  </si>
  <si>
    <t>~45</t>
  </si>
  <si>
    <t>Fujinon</t>
  </si>
  <si>
    <t>http://www.fujifilm.com/news/n170214.html</t>
  </si>
  <si>
    <t>&lt;100$</t>
  </si>
  <si>
    <t>Linos</t>
  </si>
  <si>
    <t>Larger</t>
  </si>
  <si>
    <t>47mm</t>
  </si>
  <si>
    <t>http://www.qioptiq-shop.com/en/Precision-Optics/LINOS-Machine-Vision-Solutions/LINOS-Machine-Vision-Lenses/Inspec-x-L-4-60-and-4-100.html</t>
  </si>
  <si>
    <t>13mm</t>
  </si>
  <si>
    <t>https://www.zeiss.de/content/dam/camera-lenses/files/service/download-center/datasheets/industrial-lenses/interlock-lenses/datasheet-zeiss-interlock-235.pdf</t>
  </si>
  <si>
    <t>Optart</t>
    <phoneticPr fontId="20" type="noConversion"/>
  </si>
  <si>
    <t>M40.5xP0.5</t>
    <phoneticPr fontId="20" type="noConversion"/>
  </si>
  <si>
    <t>On Request</t>
  </si>
  <si>
    <t>https://www.optart.co.jp/en/cctv_lens/kmk-10m/</t>
  </si>
  <si>
    <t>Lensation</t>
  </si>
  <si>
    <t>https://www.lensation.de/product/B10M5022S12/</t>
  </si>
  <si>
    <t>Lensagon B10M5425</t>
  </si>
  <si>
    <t>1/2.3"</t>
  </si>
  <si>
    <t>https://www.lensation.de/product/B10M5425/</t>
  </si>
  <si>
    <t>https://www.lensation.de/product/B10M7224/</t>
  </si>
  <si>
    <t>EL-10-30-Ci-VIS-MV</t>
  </si>
  <si>
    <t>https://www.lensation.de/product/B2M10030N2/</t>
  </si>
  <si>
    <t>https://www.lensation.de/product/B3M12016/</t>
  </si>
  <si>
    <t>https://www.lensation.de/product/B3M6016/</t>
  </si>
  <si>
    <t>https://www.lensation.de/product/B3M6020S12/</t>
  </si>
  <si>
    <t>https://www.lensation.de/product/B3M8016/</t>
  </si>
  <si>
    <t>https://www.lensation.de/product/B3M8018S12/</t>
  </si>
  <si>
    <t>https://www.lensation.de/product/B5M12020/</t>
  </si>
  <si>
    <t>https://www.lensation.de/product/B5M12028/</t>
  </si>
  <si>
    <t>https://www.lensation.de/product/B5M12056/</t>
  </si>
  <si>
    <t>https://www.lensation.de/product/B5M6018/</t>
  </si>
  <si>
    <t>Lensagon B5M7630</t>
  </si>
  <si>
    <t>https://www.lensation.de/product/B5M7630/</t>
  </si>
  <si>
    <t>https://www.lensation.de/product/B5M8018/</t>
  </si>
  <si>
    <t>https://www.lensation.de/product/B5M8430N/</t>
  </si>
  <si>
    <t>Lensagon B5M8556S12</t>
  </si>
  <si>
    <t>https://www.lensation.de/product/B5M8556S12/</t>
  </si>
  <si>
    <t>https://www.lensation.de/product/BK5M5020/</t>
  </si>
  <si>
    <t>https://www.lensation.de/product/BM6020S12/</t>
  </si>
  <si>
    <t xml:space="preserve"> M40.5x0.5</t>
    <phoneticPr fontId="20" type="noConversion"/>
  </si>
  <si>
    <t>C-mount</t>
    <phoneticPr fontId="20" type="noConversion"/>
  </si>
  <si>
    <t>2/3"</t>
    <phoneticPr fontId="20" type="noConversion"/>
  </si>
  <si>
    <t>M40.5XP0.5</t>
    <phoneticPr fontId="20" type="noConversion"/>
  </si>
  <si>
    <t>https://www.optart.co.jp/cctv_lens/lm/</t>
    <phoneticPr fontId="20" type="noConversion"/>
  </si>
  <si>
    <t>M27XP0.5</t>
    <phoneticPr fontId="20" type="noConversion"/>
  </si>
  <si>
    <t>EL-16-40-TC-VIS-5D-M27</t>
  </si>
  <si>
    <t>LM12JC1MS</t>
  </si>
  <si>
    <t>http://www.jencam.de/WebRoot/Store/Shops/JenCam/5976/0640/29A7/EB45/36DA/4DEB/AE87/1383/LMxxJMC3.pdf</t>
  </si>
  <si>
    <t>http://www.rmaelectronics.com/content/Kowa-Lenses/LM12JC5M2.pdf</t>
  </si>
  <si>
    <t>LM16JC1MS</t>
  </si>
  <si>
    <t>http://www.rmaelectronics.com/content/Kowa-Lenses/LM16JC5M2.pdf</t>
  </si>
  <si>
    <t>LM25JC1MS</t>
  </si>
  <si>
    <t>http://www.rmaelectronics.com/content/Kowa-Lenses/LM25JC5M2.pdf</t>
  </si>
  <si>
    <t>1"</t>
    <phoneticPr fontId="20" type="noConversion"/>
  </si>
  <si>
    <t>https://www.optotune.com/images/products/Optotune%2035mm%20imaging%20lens%20for%201inch%20sensors.pdf</t>
  </si>
  <si>
    <t>M30.5XP0.5</t>
    <phoneticPr fontId="20" type="noConversion"/>
  </si>
  <si>
    <t>LM35JC1MS</t>
    <phoneticPr fontId="20" type="noConversion"/>
  </si>
  <si>
    <t>http://www.rmaelectronics.com/content/Kowa-Lenses/LM35JC5M2.pdf</t>
  </si>
  <si>
    <t>M40.5x0.5</t>
  </si>
  <si>
    <t>https://lenses.kowa-usa.com/fc-series/1293-lm50fc.html</t>
  </si>
  <si>
    <t>https://www.kowa-lenses.com/en/applications/machine-vision/326/lm50-ir-p</t>
  </si>
  <si>
    <t>http://www.rmaelectronics.com/content/Kowa-Lenses/LM50JC10M.pdf</t>
  </si>
  <si>
    <t>https://www.kowa-lenses.com/en/applications/machine-vision/328/lm65-ir-p</t>
  </si>
  <si>
    <t>LM6JC</t>
    <phoneticPr fontId="20" type="noConversion"/>
  </si>
  <si>
    <t>M34XP0.5</t>
    <phoneticPr fontId="20" type="noConversion"/>
  </si>
  <si>
    <t>Tamron</t>
  </si>
  <si>
    <t>https://www.tamron.biz/en/data/ipcctv/cctv_mg/23fm50sp.html</t>
  </si>
  <si>
    <t>1/1.2"</t>
  </si>
  <si>
    <t>http://www.rmaelectronics.com/content/Tamron-Lens-PDF/M112FM12.pdf</t>
  </si>
  <si>
    <t>http://www.rmaelectronics.com/content/Tamron-Lens-PDF/M112FM16.pdf</t>
  </si>
  <si>
    <t>http://www.rmaelectronics.com/content/Tamron-Lens-PDF/M112FM25.pdf</t>
  </si>
  <si>
    <t>M112FM35</t>
  </si>
  <si>
    <t>http://www.rmaelectronics.com/content/Tamron-Lens-PDF/M112FM35.pdf</t>
  </si>
  <si>
    <t>http://www.rmaelectronics.com/content/Tamron-Lens-PDF/M112FM50.pdf</t>
  </si>
  <si>
    <t>http://www.rmaelectronics.com/content/Tamron-Lens-PDF/M112FM75_00.pdf</t>
  </si>
  <si>
    <t>Computar</t>
  </si>
  <si>
    <t>https://computar.com/resources/files_v2/1601/M1224-MPW2_8-14.pdf</t>
  </si>
  <si>
    <t>https://computar.com/resources/files_v2/877/M1620-MPW2.pdf</t>
  </si>
  <si>
    <t>https://computar.com/resources/files_v2/878/M2518-MPW2.pdf</t>
  </si>
  <si>
    <t>https://computar.com/resources/files_v2/879/M3520-MPW2.pdf</t>
  </si>
  <si>
    <t>https://computar.com/resources/files_v2/876/M5028-MPW2.pdf</t>
  </si>
  <si>
    <t>https://www.optart.co.jp/cctv_lens/mk/</t>
    <phoneticPr fontId="20" type="noConversion"/>
  </si>
  <si>
    <t>https://www.optart.co.jp/en/cctv_lens/mk-c/</t>
  </si>
  <si>
    <t>M37xP0.5</t>
    <phoneticPr fontId="20" type="noConversion"/>
  </si>
  <si>
    <t>M25.5x0.5</t>
    <phoneticPr fontId="20" type="noConversion"/>
  </si>
  <si>
    <t>M46XP0.75</t>
    <phoneticPr fontId="20" type="noConversion"/>
  </si>
  <si>
    <t>https://www.optart.co.jp/cctv_lens/vmk-c/</t>
    <phoneticPr fontId="20" type="noConversion"/>
  </si>
  <si>
    <t>M55XP0.75</t>
    <phoneticPr fontId="20" type="noConversion"/>
  </si>
  <si>
    <t>https://schneiderkreuznach.com/application/files/1215/1843/1785/Xenon-Topaz-2025-0901.pdf</t>
  </si>
  <si>
    <t>https://schneiderkreuznach.com/application/files/2715/1843/1798/Xenon-Topaz-2030-0903.pdf</t>
  </si>
  <si>
    <t>Xenon Topaz 38</t>
  </si>
  <si>
    <t>https://schneiderkreuznach.com/application/files/4815/2664/1228/Xenon-Topaz-2038-0901_M.pdf</t>
  </si>
  <si>
    <t>https://schneiderkreuznach.com/application/files/1515/1843/1817/Xenon-Topaz-2050-0901.pdf</t>
  </si>
  <si>
    <t>Xenon-RUBY 2.2 / 10</t>
  </si>
  <si>
    <t>https://schneiderkreuznach.com/application/files/9215/4114/9441/1074625_Xenon-Ruby_2-2_10.pdf</t>
  </si>
  <si>
    <t>Xenon-RUBY 2.2 / 25</t>
  </si>
  <si>
    <t>https://schneiderkreuznach.com/application/files/6715/4114/9493/1088325_Xenon-Ruby_2-2_25.pdf</t>
  </si>
  <si>
    <t>Xenon-RUBY 2.3 / 16</t>
  </si>
  <si>
    <t>https://schneiderkreuznach.com/application/files/6415/4114/9468/1074626_Xenon-Ruby_2-3_16.pdf</t>
  </si>
  <si>
    <t>Xenon-RUBY 2.3 / 35</t>
  </si>
  <si>
    <t>https://schneiderkreuznach.com/application/files/2515/4114/9519/1074627_Xenon-Ruby_2-3_35.pdf</t>
  </si>
  <si>
    <t>end of list</t>
  </si>
  <si>
    <t>Telecentric lens DB</t>
  </si>
  <si>
    <t>Magnification</t>
    <phoneticPr fontId="20" type="noConversion"/>
  </si>
  <si>
    <t>Length</t>
  </si>
  <si>
    <t>169 - 265</t>
  </si>
  <si>
    <t>M62 x 0.75</t>
  </si>
  <si>
    <t>f/10</t>
  </si>
  <si>
    <t>EL-10-30-Ci-VIS-LD</t>
  </si>
  <si>
    <t>https://www.edmundoptics.com/f/mercurytl-liquid-lens-telecentric-lenses/37273/</t>
  </si>
  <si>
    <t>91 - 173</t>
  </si>
  <si>
    <t>M46 x 0.75</t>
  </si>
  <si>
    <t>84 - 101</t>
  </si>
  <si>
    <t>M43 x 0.75</t>
  </si>
  <si>
    <t>85 - 99</t>
  </si>
  <si>
    <t>M30.5 x 0.5</t>
  </si>
  <si>
    <t>S5VPJ06420</t>
  </si>
  <si>
    <t>100.5 - 109.8</t>
  </si>
  <si>
    <t>N/A</t>
    <phoneticPr fontId="20" type="noConversion"/>
  </si>
  <si>
    <t>https://www.silloptics.de/fileadmin/user_upload/Downloads/Datasheet/S5VPJ0422-216.pdf</t>
  </si>
  <si>
    <t>S5VPJ1260</t>
    <phoneticPr fontId="20" type="noConversion"/>
  </si>
  <si>
    <t>155.1 - 211.2</t>
  </si>
  <si>
    <t>2000-3000$</t>
  </si>
  <si>
    <t>https://www.silloptics.de/fileadmin/user_upload/Downloads/Datasheet/S5VPJ1260.pdf</t>
    <phoneticPr fontId="20" type="noConversion"/>
  </si>
  <si>
    <t>193.6 - 338.7</t>
  </si>
  <si>
    <t>https://www.silloptics.de/fileadmin/user_upload/Downloads/Datasheet/S5VPJ1565.pdf</t>
    <phoneticPr fontId="20" type="noConversion"/>
  </si>
  <si>
    <t>S5VPJ2898</t>
    <phoneticPr fontId="20" type="noConversion"/>
  </si>
  <si>
    <t>81.8 - 98.2</t>
  </si>
  <si>
    <t>https://www.silloptics.de/fileadmin/user_upload/Downloads/Datasheet/S5VPJ2898.pdf</t>
  </si>
  <si>
    <t>137.4 - 205.8</t>
  </si>
  <si>
    <t>https://www.silloptics.de/fileadmin/user_upload/Downloads/Datasheet/S5VPJ6060.pdf</t>
    <phoneticPr fontId="20" type="noConversion"/>
  </si>
  <si>
    <t>112.2 - 146.5</t>
  </si>
  <si>
    <t>f/12</t>
  </si>
  <si>
    <t>https://www.opto-e.com/products/TCEL050</t>
  </si>
  <si>
    <t>112.3 - 146.0</t>
  </si>
  <si>
    <t>https://www.opto-e.com/products/TCEL066</t>
  </si>
  <si>
    <t>112.5 - 146.0</t>
  </si>
  <si>
    <t>https://www.opto-e.com/products/TCEL075</t>
  </si>
  <si>
    <t>117.9 - 142.1</t>
  </si>
  <si>
    <t>https://www.opto-e.com/products/TCEL100</t>
  </si>
  <si>
    <t>f/16</t>
  </si>
  <si>
    <t>https://www.opto-e.com/products/TCEL150</t>
  </si>
  <si>
    <t>73.3 - 122.8</t>
  </si>
  <si>
    <t>f/8</t>
  </si>
  <si>
    <t>https://www.opto-e.com/products/TCEL23036</t>
  </si>
  <si>
    <t>f/20</t>
  </si>
  <si>
    <t>https://www.opto-e.com/products/TCEL250</t>
  </si>
  <si>
    <t>f/24</t>
  </si>
  <si>
    <t>https://www.opto-e.com/products/TCEL350</t>
  </si>
  <si>
    <t>VST</t>
    <phoneticPr fontId="20" type="noConversion"/>
  </si>
  <si>
    <t>63.5 - 66.1</t>
  </si>
  <si>
    <t>M22.5XP0.5</t>
    <phoneticPr fontId="20" type="noConversion"/>
  </si>
  <si>
    <t>f/13.5</t>
  </si>
  <si>
    <t>https://vst.co.jp/en/machine-vision-lenses/vs-lql1-series/</t>
  </si>
  <si>
    <t>64.7 - 65.3</t>
  </si>
  <si>
    <t>f/17.5</t>
  </si>
  <si>
    <t>106.1 - 120.2</t>
  </si>
  <si>
    <t>106.1 - 120.3</t>
  </si>
  <si>
    <t>105.4 - 115.6</t>
  </si>
  <si>
    <t>M35.5XP0.5</t>
    <phoneticPr fontId="20" type="noConversion"/>
  </si>
  <si>
    <t>f/9.6</t>
  </si>
  <si>
    <t>105.4 - 115.7</t>
  </si>
  <si>
    <t>VS-TM10-55CO/S-LQL1</t>
    <phoneticPr fontId="20" type="noConversion"/>
  </si>
  <si>
    <t>f/22</t>
  </si>
  <si>
    <t>Linkhou</t>
  </si>
  <si>
    <t>218.0 - 293.0</t>
  </si>
  <si>
    <t>F/6.8</t>
  </si>
  <si>
    <t>http://www.linkhou.com/public/portfolio_item/27898/</t>
  </si>
  <si>
    <t>195.0 - 220.0</t>
  </si>
  <si>
    <t>F-mount</t>
  </si>
  <si>
    <t>F/7.5</t>
  </si>
  <si>
    <t>106.0 - 130.0</t>
  </si>
  <si>
    <t>F/4.5</t>
  </si>
  <si>
    <t>130.0 - 150.0</t>
  </si>
  <si>
    <t>F/6.5</t>
  </si>
  <si>
    <t>107.0 - 124.0</t>
  </si>
  <si>
    <t>106.0 - 122.0</t>
  </si>
  <si>
    <t>F/7.2</t>
  </si>
  <si>
    <t>199.0 - 213.0</t>
  </si>
  <si>
    <t>F/8.5</t>
  </si>
  <si>
    <t>105.0 - 120.0</t>
  </si>
  <si>
    <t>156.0-176.0</t>
  </si>
  <si>
    <t>F/8</t>
  </si>
  <si>
    <t>61.0-70.0</t>
  </si>
  <si>
    <t>F/8.6</t>
  </si>
  <si>
    <t>104.0-118.0</t>
  </si>
  <si>
    <t>106.0 - 118.0</t>
  </si>
  <si>
    <t>F/10.0</t>
  </si>
  <si>
    <t>F/16.6</t>
  </si>
  <si>
    <t>103.0 - 118.0</t>
  </si>
  <si>
    <t>F/19.6</t>
  </si>
  <si>
    <t>105.0 - 118.0</t>
  </si>
  <si>
    <t>F/22.9</t>
  </si>
  <si>
    <t>105.0 - 116.0</t>
  </si>
  <si>
    <t>F/37.7</t>
  </si>
  <si>
    <t>64.0 - 70.0</t>
  </si>
  <si>
    <t>1.76"</t>
  </si>
  <si>
    <t>F/30.2</t>
  </si>
  <si>
    <t>Telecentric Lens</t>
    <phoneticPr fontId="20" type="noConversion"/>
  </si>
  <si>
    <t>Nominal WD</t>
  </si>
  <si>
    <t>MP-05M-110-5M</t>
    <phoneticPr fontId="20" type="noConversion"/>
  </si>
  <si>
    <t>In Back</t>
    <phoneticPr fontId="20" type="noConversion"/>
  </si>
  <si>
    <t>MP-05F-110-5M</t>
    <phoneticPr fontId="20" type="noConversion"/>
  </si>
  <si>
    <t>MP-07M-110-5M</t>
    <phoneticPr fontId="20" type="noConversion"/>
  </si>
  <si>
    <t>MP-07F-110-5M</t>
    <phoneticPr fontId="20" type="noConversion"/>
  </si>
  <si>
    <t>MP-1M-110-5M</t>
    <phoneticPr fontId="20" type="noConversion"/>
  </si>
  <si>
    <t>MP-1F-110-5M</t>
    <phoneticPr fontId="20" type="noConversion"/>
  </si>
  <si>
    <t>MP-011M-150-5M</t>
    <phoneticPr fontId="20" type="noConversion"/>
  </si>
  <si>
    <t>MPHC-2M-65-AI</t>
    <phoneticPr fontId="20" type="noConversion"/>
  </si>
  <si>
    <t>MP-05F-65</t>
    <phoneticPr fontId="20" type="noConversion"/>
  </si>
  <si>
    <t>MP-05M-65</t>
    <phoneticPr fontId="20" type="noConversion"/>
  </si>
  <si>
    <t>MP-07F-65</t>
    <phoneticPr fontId="20" type="noConversion"/>
  </si>
  <si>
    <t>MP-07M-65</t>
    <phoneticPr fontId="20" type="noConversion"/>
  </si>
  <si>
    <t>MP-1F-65</t>
    <phoneticPr fontId="20" type="noConversion"/>
  </si>
  <si>
    <t>MP-1F-65-AI</t>
    <phoneticPr fontId="20" type="noConversion"/>
  </si>
  <si>
    <t>MP-1F-65-P</t>
    <phoneticPr fontId="20" type="noConversion"/>
  </si>
  <si>
    <t>MP-1M-65</t>
    <phoneticPr fontId="20" type="noConversion"/>
  </si>
  <si>
    <t>MP-1.5F-65</t>
    <phoneticPr fontId="20" type="noConversion"/>
  </si>
  <si>
    <t>MP-1.5M-65</t>
    <phoneticPr fontId="20" type="noConversion"/>
  </si>
  <si>
    <t>MP-2F-65</t>
    <phoneticPr fontId="20" type="noConversion"/>
  </si>
  <si>
    <t>MP-2M-65</t>
    <phoneticPr fontId="20" type="noConversion"/>
  </si>
  <si>
    <t>MP-4F-65</t>
    <phoneticPr fontId="20" type="noConversion"/>
  </si>
  <si>
    <t>MP-4M-65</t>
    <phoneticPr fontId="20" type="noConversion"/>
  </si>
  <si>
    <t>MP-05F-110-2M</t>
    <phoneticPr fontId="20" type="noConversion"/>
  </si>
  <si>
    <t>MP-05M-110-2M</t>
    <phoneticPr fontId="20" type="noConversion"/>
  </si>
  <si>
    <t>MP-1F-110-2M</t>
    <phoneticPr fontId="20" type="noConversion"/>
  </si>
  <si>
    <t>MP-1M-110-2M</t>
    <phoneticPr fontId="20" type="noConversion"/>
  </si>
  <si>
    <t>MP-1.5F-110-2M</t>
    <phoneticPr fontId="20" type="noConversion"/>
  </si>
  <si>
    <t>MP-1.5M-110-2M</t>
    <phoneticPr fontId="20" type="noConversion"/>
  </si>
  <si>
    <t>MP-2F-110-2M</t>
    <phoneticPr fontId="20" type="noConversion"/>
  </si>
  <si>
    <t>MP-2M-110-2M</t>
    <phoneticPr fontId="20" type="noConversion"/>
  </si>
  <si>
    <t>MP-047F-250</t>
    <phoneticPr fontId="20" type="noConversion"/>
  </si>
  <si>
    <t>MP-047M-250</t>
    <phoneticPr fontId="20" type="noConversion"/>
  </si>
  <si>
    <t>MP-1F-250</t>
    <phoneticPr fontId="20" type="noConversion"/>
  </si>
  <si>
    <t>MP-1M-250</t>
    <phoneticPr fontId="20" type="noConversion"/>
  </si>
  <si>
    <t>HR-08F-65</t>
  </si>
  <si>
    <t>HR-1F-65</t>
  </si>
  <si>
    <t>HR-2F-65</t>
  </si>
  <si>
    <t>HR-4F-65</t>
  </si>
  <si>
    <t>HR-6F-65</t>
  </si>
  <si>
    <t>HR-8F-65</t>
  </si>
  <si>
    <t>HR-04F-78</t>
  </si>
  <si>
    <t>HR-05L2-71</t>
  </si>
  <si>
    <t>HR-07F-71</t>
  </si>
  <si>
    <t>HR-1F-71</t>
  </si>
  <si>
    <t>HR-2F-71</t>
  </si>
  <si>
    <t>HR-4F-71</t>
  </si>
  <si>
    <t>HR-6F-71</t>
  </si>
  <si>
    <t>HR-05F-110</t>
  </si>
  <si>
    <t>HR-08F-110</t>
  </si>
  <si>
    <t>HR-1F-110</t>
  </si>
  <si>
    <t>HR-2F-110</t>
  </si>
  <si>
    <t>HR-4F-100</t>
  </si>
  <si>
    <t>HR-6F-110</t>
  </si>
  <si>
    <t>TV-08F-65</t>
  </si>
  <si>
    <t>TV-1F-65</t>
  </si>
  <si>
    <t>TV-2F-65</t>
  </si>
  <si>
    <t>TV-4F-65</t>
  </si>
  <si>
    <t>TV-6F-65</t>
  </si>
  <si>
    <t>TV-8F-65</t>
  </si>
  <si>
    <t>TV-04F-78</t>
  </si>
  <si>
    <t>TV-05L2</t>
  </si>
  <si>
    <t>TV-05F</t>
  </si>
  <si>
    <t>TV-07F</t>
  </si>
  <si>
    <t>TV-1F</t>
  </si>
  <si>
    <t>TV-2F</t>
  </si>
  <si>
    <t>TV-4F</t>
  </si>
  <si>
    <t>TV-6F</t>
  </si>
  <si>
    <t>TV-05F-110</t>
  </si>
  <si>
    <t>TV-1F-110</t>
  </si>
  <si>
    <t>TV-2F-110</t>
  </si>
  <si>
    <t>TV-4F-110</t>
  </si>
  <si>
    <t>TV-5F-110</t>
  </si>
  <si>
    <t>TV-6F-110</t>
  </si>
  <si>
    <t>TV-05F-150</t>
  </si>
  <si>
    <t>TV-05F-150P*</t>
  </si>
  <si>
    <t>TV-1F-150</t>
  </si>
  <si>
    <t>TV-2F-150</t>
  </si>
  <si>
    <t>TV-3F-150</t>
  </si>
  <si>
    <t>TV-1F-220</t>
  </si>
  <si>
    <t>TV-2F-220</t>
  </si>
  <si>
    <t>TV-3F-220</t>
  </si>
  <si>
    <t>TV-1F-290</t>
  </si>
  <si>
    <t>TV-2F-290</t>
  </si>
  <si>
    <t>TV-3F-290</t>
  </si>
  <si>
    <t>TV-05F-400</t>
    <phoneticPr fontId="20" type="noConversion"/>
  </si>
  <si>
    <t>TV-1F-400</t>
  </si>
  <si>
    <t>TV-2F-400</t>
  </si>
  <si>
    <t>TV-05F-800</t>
  </si>
  <si>
    <t>TV-1F-800</t>
  </si>
  <si>
    <t>TCL0300-FU</t>
    <phoneticPr fontId="20" type="noConversion"/>
  </si>
  <si>
    <t>TCL0450-FU</t>
    <phoneticPr fontId="20" type="noConversion"/>
  </si>
  <si>
    <t>TCL0600-FU</t>
    <phoneticPr fontId="20" type="noConversion"/>
  </si>
  <si>
    <t>TCL0750-FU</t>
    <phoneticPr fontId="20" type="noConversion"/>
  </si>
  <si>
    <t>TCL0300-MU</t>
    <phoneticPr fontId="20" type="noConversion"/>
  </si>
  <si>
    <t>TCL0450-MU</t>
  </si>
  <si>
    <t>TCL0600-MU</t>
  </si>
  <si>
    <t>TCL0750-MU</t>
  </si>
  <si>
    <t>TCL0200-F</t>
    <phoneticPr fontId="20" type="noConversion"/>
  </si>
  <si>
    <t>TCL0300-F</t>
  </si>
  <si>
    <t>TCL0400-F</t>
  </si>
  <si>
    <t>TCL0500-F</t>
  </si>
  <si>
    <t>TCL0200-M</t>
  </si>
  <si>
    <t>TCL0300-M</t>
  </si>
  <si>
    <t>TCL0400-M</t>
  </si>
  <si>
    <t>TCL0500-M</t>
  </si>
  <si>
    <t>TCL0145-F</t>
    <phoneticPr fontId="20" type="noConversion"/>
  </si>
  <si>
    <t>TCL0218-F</t>
  </si>
  <si>
    <t>TCL0291-F</t>
  </si>
  <si>
    <t>TCL0364-F</t>
  </si>
  <si>
    <t>TCL0145-M</t>
  </si>
  <si>
    <t>TCL0218-M</t>
  </si>
  <si>
    <t>TCL0291-M</t>
  </si>
  <si>
    <t>TCL0364-M</t>
  </si>
  <si>
    <t>TCL01150-F</t>
    <phoneticPr fontId="20" type="noConversion"/>
  </si>
  <si>
    <t>TCL01725-F</t>
  </si>
  <si>
    <t>TCL02300-F</t>
  </si>
  <si>
    <t>TCL02875-F</t>
  </si>
  <si>
    <t>TCL03L-3</t>
    <phoneticPr fontId="20" type="noConversion"/>
  </si>
  <si>
    <t>TCL04L-3</t>
  </si>
  <si>
    <t>TCL05L-3</t>
  </si>
  <si>
    <t>TCL-1L</t>
  </si>
  <si>
    <t>TCL-2L</t>
  </si>
  <si>
    <t>TCL-4L</t>
  </si>
  <si>
    <t>TCL-6L</t>
  </si>
  <si>
    <t>Middle</t>
    <phoneticPr fontId="20" type="noConversion"/>
  </si>
  <si>
    <t>VS-TCH2-65CO-LQL1</t>
    <phoneticPr fontId="20" type="noConversion"/>
  </si>
  <si>
    <t>MTL-9011C-012</t>
    <phoneticPr fontId="20" type="noConversion"/>
  </si>
  <si>
    <t>MTL-10011C-011</t>
    <phoneticPr fontId="20" type="noConversion"/>
  </si>
  <si>
    <t>MTL-12011C-009</t>
    <phoneticPr fontId="20" type="noConversion"/>
  </si>
  <si>
    <t>MTL-13511C-008</t>
    <phoneticPr fontId="20" type="noConversion"/>
  </si>
  <si>
    <t>MTL-15011C-007</t>
  </si>
  <si>
    <t>MTL-18011C-006</t>
  </si>
  <si>
    <t>MTL-19511C-006</t>
  </si>
  <si>
    <t>MTL-24011C-005</t>
  </si>
  <si>
    <t>MTL-26511C-004</t>
  </si>
  <si>
    <t>MTL-31011C-004</t>
  </si>
  <si>
    <t>MTL-3518C-053</t>
  </si>
  <si>
    <t>MTL-4518C-041</t>
  </si>
  <si>
    <t>MTL-5518C-034</t>
  </si>
  <si>
    <t>MTL-6518C-029</t>
  </si>
  <si>
    <t>MTL-8018C-023</t>
  </si>
  <si>
    <t>MTL-9018C-021</t>
  </si>
  <si>
    <t>MTL-10018C-019</t>
  </si>
  <si>
    <t>MTL-12018C-015</t>
  </si>
  <si>
    <t>MTL-13518C-014</t>
  </si>
  <si>
    <t>MTL-15018C-012</t>
  </si>
  <si>
    <t>MTL-18018C-010</t>
  </si>
  <si>
    <t>MTL-19518C-009</t>
  </si>
  <si>
    <t>MTL-24018C-008</t>
  </si>
  <si>
    <t>MTL-26518C-007</t>
  </si>
  <si>
    <t>MTL-31018C-006</t>
  </si>
  <si>
    <t>S5VPJ5060</t>
    <phoneticPr fontId="20" type="noConversion"/>
  </si>
  <si>
    <t>S5VPJ6060</t>
    <phoneticPr fontId="20" type="noConversion"/>
  </si>
  <si>
    <t>S5VPJ3060</t>
    <phoneticPr fontId="20" type="noConversion"/>
  </si>
  <si>
    <t>S5VPJ2060</t>
    <phoneticPr fontId="20" type="noConversion"/>
  </si>
  <si>
    <t>S5VPJ1560</t>
    <phoneticPr fontId="20" type="noConversion"/>
  </si>
  <si>
    <t>S5VPJ0625</t>
    <phoneticPr fontId="20" type="noConversion"/>
  </si>
  <si>
    <t>S5VPJ0627</t>
    <phoneticPr fontId="20" type="noConversion"/>
  </si>
  <si>
    <t>S5VPJ0422</t>
    <phoneticPr fontId="20" type="noConversion"/>
  </si>
  <si>
    <t>S5VPJ0422/216</t>
    <phoneticPr fontId="20" type="noConversion"/>
  </si>
  <si>
    <t>Optotune lens DB</t>
  </si>
  <si>
    <t>Clear aperture (mm)</t>
  </si>
  <si>
    <t>Min FP (dpt)</t>
  </si>
  <si>
    <t>Max FP (dpt)</t>
  </si>
  <si>
    <t>Length (mm)</t>
  </si>
  <si>
    <t>Top mount</t>
  </si>
  <si>
    <t>Bottom mount</t>
  </si>
  <si>
    <t>EL-7-20-VIS-10D</t>
  </si>
  <si>
    <t>EL-12-30-VIS-16D</t>
  </si>
  <si>
    <t>EL-16-40-TC-VIS-5D-M26</t>
  </si>
  <si>
    <t>M26X0.706</t>
  </si>
  <si>
    <t>M42x1</t>
  </si>
  <si>
    <t>EL-16-40-TC-VIS-20D-C</t>
  </si>
  <si>
    <t>Data validation drop downs</t>
  </si>
  <si>
    <t>Lens formats</t>
  </si>
  <si>
    <t>Filter threads</t>
  </si>
  <si>
    <t>Lens mounts</t>
  </si>
  <si>
    <t>List price ranges</t>
  </si>
  <si>
    <t>On Request</t>
    <phoneticPr fontId="20" type="noConversion"/>
  </si>
  <si>
    <t>OPT-HP05-110-LQLTC</t>
  </si>
  <si>
    <t>OPT-HP10-110-LQLTC</t>
  </si>
  <si>
    <t>OPT-HP40-65-LQLTC</t>
  </si>
  <si>
    <t>OPT-HP20-65-LQLTC</t>
  </si>
  <si>
    <t>M56×0.75</t>
  </si>
  <si>
    <t>F/6.5-44</t>
  </si>
  <si>
    <t>F/7-62</t>
  </si>
  <si>
    <t>M42×0.5</t>
  </si>
  <si>
    <t>M35×0.5</t>
  </si>
  <si>
    <t>F/12-124</t>
  </si>
  <si>
    <t>ELM-8-5.6-9-S</t>
  </si>
  <si>
    <t>https://www.optotune.com/s/Optotune-ELM-8-56-9-S-datasheet.pdf</t>
  </si>
  <si>
    <t>?</t>
  </si>
  <si>
    <t>TBD</t>
  </si>
  <si>
    <t>v01.04.2024</t>
  </si>
  <si>
    <t>PPL11-1648-12EC1</t>
  </si>
  <si>
    <t>PPL11-2542-12EC1</t>
  </si>
  <si>
    <t>PPL11-3542-12EC1</t>
  </si>
  <si>
    <t>PPL11-50XX-12EC1</t>
  </si>
  <si>
    <t>ELM-8-4.0-9-C</t>
  </si>
  <si>
    <t>ELM-12-4.0-9-C</t>
  </si>
  <si>
    <t>ELM-35-6.4-11-C</t>
  </si>
  <si>
    <t>ELM-50-8.0-11-C</t>
  </si>
  <si>
    <t>https://www.optart.co.jp/cctv_lens/lm/</t>
  </si>
  <si>
    <t>30° *</t>
  </si>
  <si>
    <t>23° *</t>
  </si>
  <si>
    <t>63 - 67</t>
  </si>
  <si>
    <t>60.5 - 63.2</t>
  </si>
  <si>
    <t>105 - 112.8</t>
  </si>
  <si>
    <t>104.8 - 115.2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</si>
</sst>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[$-807]General"/>
    <numFmt numFmtId="165" formatCode="0.0"/>
    <numFmt numFmtId="166" formatCode="0.000"/>
    <numFmt numFmtId="167" formatCode="_ * #,##0.0_ ;_ * \-#,##0.0_ ;_ * &quot;-&quot;??_ ;_ @_ "/>
    <numFmt numFmtId="168" formatCode="#,##0.0"/>
    <numFmt numFmtId="169" formatCode="0.0&quot; mm&quot;"/>
    <numFmt numFmtId="170" formatCode="0.00&quot;x&quot;"/>
    <numFmt numFmtId="171" formatCode="0&quot;x&quot;"/>
    <numFmt numFmtId="172" formatCode="0.0&quot;x&quot;"/>
  </numFmts>
  <fonts count="4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9"/>
      <name val="Calibri"/>
      <family val="2"/>
      <scheme val="minor"/>
    </font>
    <font>
      <u/>
      <sz val="9"/>
      <color rgb="FF0099FF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sz val="11"/>
      <color theme="0" tint="-0.249977111117893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3"/>
      <color rgb="FF0099FF"/>
      <name val="Calibri"/>
      <family val="2"/>
      <scheme val="minor"/>
    </font>
    <font>
      <sz val="9"/>
      <name val="Calibri"/>
      <family val="3"/>
      <charset val="136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2"/>
      <color indexed="9"/>
      <name val="Calibri"/>
      <family val="2"/>
    </font>
    <font>
      <b/>
      <sz val="14"/>
      <color indexed="9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</font>
    <font>
      <b/>
      <sz val="9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333333"/>
      <name val="Arial"/>
      <family val="2"/>
    </font>
    <font>
      <b/>
      <sz val="14"/>
      <color rgb="FF0099FF"/>
      <name val="Calibri"/>
      <family val="2"/>
      <scheme val="minor"/>
    </font>
    <font>
      <b/>
      <i/>
      <sz val="14"/>
      <color rgb="FF0099FF"/>
      <name val="Calibri"/>
      <family val="2"/>
      <scheme val="minor"/>
    </font>
    <font>
      <b/>
      <sz val="12"/>
      <color rgb="FF0099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99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0099FF"/>
      <name val="Calibri"/>
      <family val="2"/>
      <scheme val="minor"/>
    </font>
    <font>
      <b/>
      <sz val="12"/>
      <color rgb="FF33CC33"/>
      <name val="Calibri"/>
      <family val="2"/>
      <scheme val="minor"/>
    </font>
    <font>
      <sz val="11"/>
      <color rgb="FF0099FF"/>
      <name val="Calibri"/>
      <family val="2"/>
      <scheme val="minor"/>
    </font>
    <font>
      <u/>
      <sz val="8"/>
      <color rgb="FF0099FF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164" fontId="10" fillId="0" borderId="0" applyBorder="0" applyProtection="0"/>
    <xf numFmtId="43" fontId="16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 applyAlignment="1">
      <alignment vertical="center"/>
    </xf>
    <xf numFmtId="0" fontId="3" fillId="7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6" borderId="19" xfId="0" applyFont="1" applyFill="1" applyBorder="1" applyAlignment="1">
      <alignment horizontal="centerContinuous" vertical="center" wrapText="1"/>
    </xf>
    <xf numFmtId="0" fontId="4" fillId="6" borderId="18" xfId="0" applyFont="1" applyFill="1" applyBorder="1" applyAlignment="1">
      <alignment horizontal="centerContinuous" vertical="center" wrapText="1"/>
    </xf>
    <xf numFmtId="0" fontId="4" fillId="6" borderId="20" xfId="0" applyFont="1" applyFill="1" applyBorder="1" applyAlignment="1">
      <alignment horizontal="centerContinuous" vertical="center" wrapText="1"/>
    </xf>
    <xf numFmtId="0" fontId="5" fillId="7" borderId="0" xfId="0" applyFont="1" applyFill="1" applyAlignment="1">
      <alignment vertical="center"/>
    </xf>
    <xf numFmtId="0" fontId="6" fillId="0" borderId="0" xfId="1" applyFont="1" applyAlignment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8" fillId="2" borderId="11" xfId="0" applyFont="1" applyFill="1" applyBorder="1" applyAlignment="1">
      <alignment vertical="top" wrapText="1"/>
    </xf>
    <xf numFmtId="0" fontId="7" fillId="3" borderId="11" xfId="0" applyFont="1" applyFill="1" applyBorder="1" applyAlignment="1">
      <alignment horizontal="center" vertical="center" wrapText="1" readingOrder="1"/>
    </xf>
    <xf numFmtId="0" fontId="7" fillId="3" borderId="13" xfId="0" applyFont="1" applyFill="1" applyBorder="1" applyAlignment="1">
      <alignment horizontal="center" vertical="center" wrapText="1" readingOrder="1"/>
    </xf>
    <xf numFmtId="0" fontId="7" fillId="3" borderId="14" xfId="0" applyFont="1" applyFill="1" applyBorder="1" applyAlignment="1">
      <alignment horizontal="center" vertical="center" wrapText="1" readingOrder="1"/>
    </xf>
    <xf numFmtId="0" fontId="8" fillId="2" borderId="11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vertical="top" wrapText="1"/>
    </xf>
    <xf numFmtId="0" fontId="8" fillId="4" borderId="12" xfId="0" applyFont="1" applyFill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 vertical="top" wrapText="1"/>
    </xf>
    <xf numFmtId="0" fontId="8" fillId="3" borderId="15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5" borderId="11" xfId="0" applyFont="1" applyFill="1" applyBorder="1" applyAlignment="1">
      <alignment vertical="top" wrapText="1"/>
    </xf>
    <xf numFmtId="0" fontId="7" fillId="5" borderId="11" xfId="0" applyFont="1" applyFill="1" applyBorder="1" applyAlignment="1">
      <alignment horizontal="center" vertical="center" wrapText="1" readingOrder="1"/>
    </xf>
    <xf numFmtId="0" fontId="7" fillId="2" borderId="11" xfId="0" applyFont="1" applyFill="1" applyBorder="1" applyAlignment="1">
      <alignment horizontal="center" vertical="center" wrapText="1" readingOrder="1"/>
    </xf>
    <xf numFmtId="0" fontId="8" fillId="5" borderId="12" xfId="0" applyFont="1" applyFill="1" applyBorder="1" applyAlignment="1">
      <alignment vertical="top" wrapText="1"/>
    </xf>
    <xf numFmtId="0" fontId="8" fillId="5" borderId="12" xfId="0" applyFont="1" applyFill="1" applyBorder="1" applyAlignment="1">
      <alignment horizontal="center" vertical="top" wrapText="1"/>
    </xf>
    <xf numFmtId="164" fontId="13" fillId="0" borderId="0" xfId="2" applyFont="1" applyAlignment="1">
      <alignment vertical="center"/>
    </xf>
    <xf numFmtId="164" fontId="13" fillId="0" borderId="0" xfId="2" applyFont="1" applyAlignment="1">
      <alignment horizontal="right" vertical="center"/>
    </xf>
    <xf numFmtId="0" fontId="0" fillId="0" borderId="17" xfId="0" applyBorder="1" applyAlignment="1">
      <alignment vertical="center"/>
    </xf>
    <xf numFmtId="0" fontId="14" fillId="0" borderId="17" xfId="0" applyFont="1" applyBorder="1" applyAlignment="1">
      <alignment vertical="center"/>
    </xf>
    <xf numFmtId="3" fontId="0" fillId="0" borderId="0" xfId="0" applyNumberFormat="1" applyAlignment="1">
      <alignment horizontal="right" vertical="center"/>
    </xf>
    <xf numFmtId="0" fontId="15" fillId="8" borderId="0" xfId="0" applyFont="1" applyFill="1" applyAlignment="1" applyProtection="1">
      <alignment vertical="center"/>
      <protection locked="0"/>
    </xf>
    <xf numFmtId="164" fontId="13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13" fillId="0" borderId="0" xfId="2" applyNumberFormat="1" applyFont="1" applyAlignment="1">
      <alignment horizontal="center" vertical="center"/>
    </xf>
    <xf numFmtId="1" fontId="13" fillId="0" borderId="0" xfId="2" applyNumberFormat="1" applyFont="1" applyAlignment="1">
      <alignment horizontal="center" vertical="center"/>
    </xf>
    <xf numFmtId="0" fontId="1" fillId="2" borderId="12" xfId="1" applyFill="1" applyBorder="1" applyAlignment="1">
      <alignment horizontal="center" vertical="top" wrapText="1"/>
    </xf>
    <xf numFmtId="166" fontId="13" fillId="0" borderId="0" xfId="2" applyNumberFormat="1" applyFont="1" applyAlignment="1">
      <alignment horizontal="center" vertical="center"/>
    </xf>
    <xf numFmtId="0" fontId="13" fillId="0" borderId="0" xfId="2" applyNumberFormat="1" applyFont="1" applyAlignment="1">
      <alignment horizontal="center" vertical="center"/>
    </xf>
    <xf numFmtId="3" fontId="15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center" vertical="center"/>
    </xf>
    <xf numFmtId="167" fontId="0" fillId="0" borderId="17" xfId="3" applyNumberFormat="1" applyFont="1" applyBorder="1" applyAlignment="1">
      <alignment vertical="center"/>
    </xf>
    <xf numFmtId="168" fontId="0" fillId="0" borderId="0" xfId="0" applyNumberFormat="1" applyAlignment="1">
      <alignment horizontal="center" vertical="center"/>
    </xf>
    <xf numFmtId="0" fontId="19" fillId="4" borderId="11" xfId="0" applyFont="1" applyFill="1" applyBorder="1" applyAlignment="1">
      <alignment horizontal="center" vertical="center" wrapText="1" readingOrder="1"/>
    </xf>
    <xf numFmtId="0" fontId="19" fillId="3" borderId="14" xfId="0" applyFont="1" applyFill="1" applyBorder="1" applyAlignment="1">
      <alignment horizontal="center" vertical="center" wrapText="1" readingOrder="1"/>
    </xf>
    <xf numFmtId="0" fontId="19" fillId="3" borderId="16" xfId="0" applyFont="1" applyFill="1" applyBorder="1" applyAlignment="1">
      <alignment horizontal="center" vertical="top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1" applyFont="1" applyAlignment="1">
      <alignment horizontal="left" vertical="center"/>
    </xf>
    <xf numFmtId="16" fontId="21" fillId="0" borderId="0" xfId="0" applyNumberFormat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3" fillId="7" borderId="0" xfId="0" applyFont="1" applyFill="1" applyAlignment="1">
      <alignment vertical="center"/>
    </xf>
    <xf numFmtId="0" fontId="24" fillId="7" borderId="0" xfId="0" applyFont="1" applyFill="1" applyAlignment="1">
      <alignment vertical="center"/>
    </xf>
    <xf numFmtId="0" fontId="21" fillId="0" borderId="0" xfId="0" applyFont="1" applyAlignment="1">
      <alignment horizontal="right" vertical="center"/>
    </xf>
    <xf numFmtId="9" fontId="21" fillId="0" borderId="0" xfId="0" applyNumberFormat="1" applyFont="1" applyAlignment="1">
      <alignment horizontal="center" vertical="center"/>
    </xf>
    <xf numFmtId="0" fontId="25" fillId="6" borderId="19" xfId="0" applyFont="1" applyFill="1" applyBorder="1" applyAlignment="1">
      <alignment horizontal="centerContinuous" vertical="center" wrapText="1"/>
    </xf>
    <xf numFmtId="0" fontId="21" fillId="0" borderId="17" xfId="0" applyFont="1" applyBorder="1" applyAlignment="1">
      <alignment vertical="center"/>
    </xf>
    <xf numFmtId="0" fontId="25" fillId="6" borderId="19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165" fontId="13" fillId="9" borderId="0" xfId="2" applyNumberFormat="1" applyFont="1" applyFill="1" applyAlignment="1">
      <alignment horizontal="center" vertical="center"/>
    </xf>
    <xf numFmtId="0" fontId="19" fillId="3" borderId="11" xfId="0" applyFont="1" applyFill="1" applyBorder="1" applyAlignment="1">
      <alignment horizontal="center" vertical="center" wrapText="1" readingOrder="1"/>
    </xf>
    <xf numFmtId="0" fontId="8" fillId="9" borderId="0" xfId="0" applyFont="1" applyFill="1" applyAlignment="1">
      <alignment vertical="top" wrapText="1"/>
    </xf>
    <xf numFmtId="0" fontId="7" fillId="9" borderId="0" xfId="0" applyFont="1" applyFill="1" applyAlignment="1">
      <alignment horizontal="center" vertical="center" wrapText="1" readingOrder="1"/>
    </xf>
    <xf numFmtId="0" fontId="8" fillId="9" borderId="0" xfId="0" applyFont="1" applyFill="1" applyAlignment="1">
      <alignment horizontal="center" vertical="top" wrapText="1"/>
    </xf>
    <xf numFmtId="0" fontId="8" fillId="4" borderId="15" xfId="0" applyFont="1" applyFill="1" applyBorder="1" applyAlignment="1">
      <alignment horizontal="center" vertical="top" wrapText="1"/>
    </xf>
    <xf numFmtId="0" fontId="1" fillId="0" borderId="0" xfId="1" applyAlignment="1">
      <alignment horizontal="left" vertical="center"/>
    </xf>
    <xf numFmtId="2" fontId="13" fillId="0" borderId="0" xfId="2" applyNumberFormat="1" applyFont="1" applyAlignment="1">
      <alignment horizontal="center" vertical="center"/>
    </xf>
    <xf numFmtId="165" fontId="26" fillId="0" borderId="0" xfId="2" applyNumberFormat="1" applyFont="1" applyAlignment="1">
      <alignment horizontal="center" vertical="center"/>
    </xf>
    <xf numFmtId="0" fontId="27" fillId="6" borderId="19" xfId="0" applyFont="1" applyFill="1" applyBorder="1" applyAlignment="1">
      <alignment horizontal="centerContinuous" vertical="center" wrapText="1"/>
    </xf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vertical="center"/>
    </xf>
    <xf numFmtId="0" fontId="28" fillId="9" borderId="0" xfId="0" applyFont="1" applyFill="1" applyAlignment="1">
      <alignment vertical="center"/>
    </xf>
    <xf numFmtId="3" fontId="0" fillId="10" borderId="0" xfId="0" applyNumberFormat="1" applyFill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3" fontId="15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5" fillId="0" borderId="0" xfId="0" applyNumberFormat="1" applyFont="1" applyAlignment="1">
      <alignment horizontal="right" vertical="center"/>
    </xf>
    <xf numFmtId="0" fontId="1" fillId="0" borderId="0" xfId="1" applyAlignment="1">
      <alignment horizontal="center" vertical="center"/>
    </xf>
    <xf numFmtId="165" fontId="29" fillId="0" borderId="0" xfId="2" applyNumberFormat="1" applyFont="1" applyAlignment="1">
      <alignment horizontal="center" vertical="center"/>
    </xf>
    <xf numFmtId="0" fontId="1" fillId="0" borderId="0" xfId="1"/>
    <xf numFmtId="0" fontId="3" fillId="9" borderId="0" xfId="0" applyFont="1" applyFill="1" applyAlignment="1">
      <alignment vertical="center"/>
    </xf>
    <xf numFmtId="0" fontId="31" fillId="9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14" fontId="34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2" fillId="0" borderId="0" xfId="1" applyFont="1" applyAlignment="1">
      <alignment vertical="center"/>
    </xf>
    <xf numFmtId="0" fontId="33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 readingOrder="1"/>
    </xf>
    <xf numFmtId="0" fontId="41" fillId="0" borderId="0" xfId="0" applyFont="1" applyAlignment="1">
      <alignment horizontal="center" vertical="top"/>
    </xf>
    <xf numFmtId="0" fontId="41" fillId="0" borderId="0" xfId="0" quotePrefix="1" applyFont="1" applyAlignment="1">
      <alignment vertical="center"/>
    </xf>
    <xf numFmtId="3" fontId="41" fillId="0" borderId="0" xfId="0" applyNumberFormat="1" applyFont="1" applyAlignment="1">
      <alignment horizontal="center" vertical="top"/>
    </xf>
    <xf numFmtId="0" fontId="40" fillId="0" borderId="21" xfId="0" applyFont="1" applyBorder="1" applyAlignment="1">
      <alignment horizontal="center" vertical="center" wrapText="1" readingOrder="1"/>
    </xf>
    <xf numFmtId="0" fontId="35" fillId="5" borderId="24" xfId="0" applyFont="1" applyFill="1" applyBorder="1" applyAlignment="1">
      <alignment horizontal="center" vertical="center" wrapText="1" readingOrder="1"/>
    </xf>
    <xf numFmtId="0" fontId="40" fillId="0" borderId="24" xfId="0" applyFont="1" applyBorder="1" applyAlignment="1">
      <alignment horizontal="center" vertical="center" wrapText="1" readingOrder="1"/>
    </xf>
    <xf numFmtId="0" fontId="36" fillId="2" borderId="24" xfId="0" applyFont="1" applyFill="1" applyBorder="1" applyAlignment="1">
      <alignment vertical="center" wrapText="1"/>
    </xf>
    <xf numFmtId="0" fontId="36" fillId="2" borderId="22" xfId="0" applyFont="1" applyFill="1" applyBorder="1" applyAlignment="1">
      <alignment horizontal="center" vertical="center" wrapText="1"/>
    </xf>
    <xf numFmtId="0" fontId="36" fillId="2" borderId="25" xfId="0" applyFont="1" applyFill="1" applyBorder="1" applyAlignment="1">
      <alignment vertical="center" wrapText="1"/>
    </xf>
    <xf numFmtId="0" fontId="36" fillId="4" borderId="25" xfId="0" applyFont="1" applyFill="1" applyBorder="1" applyAlignment="1">
      <alignment horizontal="center" vertical="center" wrapText="1"/>
    </xf>
    <xf numFmtId="0" fontId="36" fillId="3" borderId="25" xfId="0" applyFont="1" applyFill="1" applyBorder="1" applyAlignment="1">
      <alignment horizontal="center" vertical="center" wrapText="1"/>
    </xf>
    <xf numFmtId="0" fontId="37" fillId="3" borderId="25" xfId="0" applyFont="1" applyFill="1" applyBorder="1" applyAlignment="1">
      <alignment horizontal="center" vertical="center" wrapText="1"/>
    </xf>
    <xf numFmtId="0" fontId="36" fillId="2" borderId="23" xfId="0" applyFont="1" applyFill="1" applyBorder="1" applyAlignment="1">
      <alignment horizontal="center" vertical="center" wrapText="1"/>
    </xf>
    <xf numFmtId="0" fontId="36" fillId="2" borderId="25" xfId="0" applyFont="1" applyFill="1" applyBorder="1" applyAlignment="1">
      <alignment horizontal="center" vertical="center" wrapText="1"/>
    </xf>
    <xf numFmtId="0" fontId="38" fillId="2" borderId="25" xfId="1" applyFont="1" applyFill="1" applyBorder="1" applyAlignment="1">
      <alignment horizontal="center" vertical="center" wrapText="1"/>
    </xf>
    <xf numFmtId="0" fontId="36" fillId="5" borderId="24" xfId="0" applyFont="1" applyFill="1" applyBorder="1" applyAlignment="1">
      <alignment vertical="center" wrapText="1"/>
    </xf>
    <xf numFmtId="0" fontId="36" fillId="5" borderId="25" xfId="0" applyFont="1" applyFill="1" applyBorder="1" applyAlignment="1">
      <alignment vertical="center" wrapText="1"/>
    </xf>
    <xf numFmtId="0" fontId="36" fillId="5" borderId="25" xfId="0" applyFont="1" applyFill="1" applyBorder="1" applyAlignment="1">
      <alignment horizontal="center" vertical="center" wrapText="1"/>
    </xf>
    <xf numFmtId="0" fontId="36" fillId="2" borderId="24" xfId="0" applyFont="1" applyFill="1" applyBorder="1" applyAlignment="1">
      <alignment horizontal="center" vertical="center" wrapText="1"/>
    </xf>
    <xf numFmtId="0" fontId="34" fillId="0" borderId="28" xfId="0" applyFont="1" applyBorder="1" applyAlignment="1">
      <alignment vertical="center"/>
    </xf>
    <xf numFmtId="0" fontId="36" fillId="0" borderId="29" xfId="0" applyFont="1" applyBorder="1" applyAlignment="1">
      <alignment horizontal="left" vertical="center" wrapText="1" indent="1"/>
    </xf>
    <xf numFmtId="0" fontId="40" fillId="0" borderId="25" xfId="0" applyFont="1" applyBorder="1" applyAlignment="1">
      <alignment horizontal="center" vertical="center" wrapText="1" readingOrder="1"/>
    </xf>
    <xf numFmtId="0" fontId="35" fillId="3" borderId="11" xfId="0" applyFont="1" applyFill="1" applyBorder="1" applyAlignment="1">
      <alignment horizontal="center" vertical="center" wrapText="1" readingOrder="1"/>
    </xf>
    <xf numFmtId="0" fontId="35" fillId="3" borderId="13" xfId="0" applyFont="1" applyFill="1" applyBorder="1" applyAlignment="1">
      <alignment horizontal="center" vertical="center" wrapText="1" readingOrder="1"/>
    </xf>
    <xf numFmtId="0" fontId="35" fillId="3" borderId="14" xfId="0" applyFont="1" applyFill="1" applyBorder="1" applyAlignment="1">
      <alignment horizontal="center" vertical="center" wrapText="1" readingOrder="1"/>
    </xf>
    <xf numFmtId="0" fontId="36" fillId="3" borderId="12" xfId="0" applyFont="1" applyFill="1" applyBorder="1" applyAlignment="1">
      <alignment horizontal="center" vertical="top" wrapText="1"/>
    </xf>
    <xf numFmtId="0" fontId="36" fillId="3" borderId="15" xfId="0" applyFont="1" applyFill="1" applyBorder="1" applyAlignment="1">
      <alignment horizontal="center" vertical="top" wrapText="1"/>
    </xf>
    <xf numFmtId="0" fontId="36" fillId="3" borderId="16" xfId="0" applyFont="1" applyFill="1" applyBorder="1" applyAlignment="1">
      <alignment horizontal="center" vertical="top" wrapText="1"/>
    </xf>
    <xf numFmtId="0" fontId="39" fillId="3" borderId="11" xfId="0" applyFont="1" applyFill="1" applyBorder="1" applyAlignment="1">
      <alignment horizontal="center" vertical="center" wrapText="1" readingOrder="1"/>
    </xf>
    <xf numFmtId="0" fontId="39" fillId="3" borderId="14" xfId="0" applyFont="1" applyFill="1" applyBorder="1" applyAlignment="1">
      <alignment horizontal="center" vertical="center" wrapText="1" readingOrder="1"/>
    </xf>
    <xf numFmtId="0" fontId="39" fillId="4" borderId="11" xfId="0" applyFont="1" applyFill="1" applyBorder="1" applyAlignment="1">
      <alignment horizontal="center" vertical="center" wrapText="1" readingOrder="1"/>
    </xf>
    <xf numFmtId="0" fontId="35" fillId="2" borderId="13" xfId="0" applyFont="1" applyFill="1" applyBorder="1" applyAlignment="1">
      <alignment horizontal="center" vertical="center" wrapText="1" readingOrder="1"/>
    </xf>
    <xf numFmtId="0" fontId="36" fillId="2" borderId="15" xfId="0" applyFont="1" applyFill="1" applyBorder="1" applyAlignment="1">
      <alignment horizontal="center" vertical="top" wrapText="1"/>
    </xf>
    <xf numFmtId="0" fontId="40" fillId="0" borderId="1" xfId="0" applyFont="1" applyBorder="1" applyAlignment="1">
      <alignment horizontal="center" vertical="center" wrapText="1" readingOrder="1"/>
    </xf>
    <xf numFmtId="0" fontId="40" fillId="0" borderId="9" xfId="0" applyFont="1" applyBorder="1" applyAlignment="1">
      <alignment horizontal="center" vertical="center" wrapText="1" readingOrder="1"/>
    </xf>
    <xf numFmtId="0" fontId="40" fillId="0" borderId="10" xfId="0" applyFont="1" applyBorder="1" applyAlignment="1">
      <alignment horizontal="center" vertical="center" wrapText="1" readingOrder="1"/>
    </xf>
    <xf numFmtId="0" fontId="36" fillId="4" borderId="30" xfId="0" applyFont="1" applyFill="1" applyBorder="1" applyAlignment="1">
      <alignment horizontal="center" vertical="top" wrapText="1"/>
    </xf>
    <xf numFmtId="0" fontId="36" fillId="3" borderId="31" xfId="0" applyFont="1" applyFill="1" applyBorder="1" applyAlignment="1">
      <alignment horizontal="center" vertical="top" wrapText="1"/>
    </xf>
    <xf numFmtId="0" fontId="36" fillId="3" borderId="32" xfId="0" applyFont="1" applyFill="1" applyBorder="1" applyAlignment="1">
      <alignment horizontal="center" vertical="top" wrapText="1"/>
    </xf>
    <xf numFmtId="0" fontId="36" fillId="3" borderId="33" xfId="0" applyFont="1" applyFill="1" applyBorder="1" applyAlignment="1">
      <alignment horizontal="center" vertical="top" wrapText="1"/>
    </xf>
    <xf numFmtId="0" fontId="39" fillId="3" borderId="34" xfId="0" applyFont="1" applyFill="1" applyBorder="1" applyAlignment="1">
      <alignment horizontal="center" vertical="center" wrapText="1" readingOrder="1"/>
    </xf>
    <xf numFmtId="0" fontId="36" fillId="3" borderId="4" xfId="0" applyFont="1" applyFill="1" applyBorder="1" applyAlignment="1">
      <alignment horizontal="center" vertical="top" wrapText="1"/>
    </xf>
    <xf numFmtId="0" fontId="36" fillId="2" borderId="35" xfId="0" applyFont="1" applyFill="1" applyBorder="1" applyAlignment="1">
      <alignment horizontal="center" vertical="top" wrapText="1"/>
    </xf>
    <xf numFmtId="0" fontId="36" fillId="2" borderId="36" xfId="0" applyFont="1" applyFill="1" applyBorder="1" applyAlignment="1">
      <alignment horizontal="center" vertical="top" wrapText="1"/>
    </xf>
    <xf numFmtId="0" fontId="39" fillId="3" borderId="37" xfId="0" applyFont="1" applyFill="1" applyBorder="1" applyAlignment="1">
      <alignment horizontal="center" vertical="center" wrapText="1" readingOrder="1"/>
    </xf>
    <xf numFmtId="0" fontId="36" fillId="3" borderId="5" xfId="0" applyFont="1" applyFill="1" applyBorder="1" applyAlignment="1">
      <alignment horizontal="center" vertical="top" wrapText="1"/>
    </xf>
    <xf numFmtId="0" fontId="36" fillId="3" borderId="36" xfId="0" applyFont="1" applyFill="1" applyBorder="1" applyAlignment="1">
      <alignment horizontal="center" vertical="top" wrapText="1"/>
    </xf>
    <xf numFmtId="0" fontId="39" fillId="3" borderId="38" xfId="0" applyFont="1" applyFill="1" applyBorder="1" applyAlignment="1">
      <alignment horizontal="center" vertical="center" wrapText="1" readingOrder="1"/>
    </xf>
    <xf numFmtId="0" fontId="39" fillId="3" borderId="24" xfId="0" applyFont="1" applyFill="1" applyBorder="1" applyAlignment="1">
      <alignment horizontal="center" vertical="center" wrapText="1" readingOrder="1"/>
    </xf>
    <xf numFmtId="0" fontId="39" fillId="4" borderId="24" xfId="0" applyFont="1" applyFill="1" applyBorder="1" applyAlignment="1">
      <alignment horizontal="center" vertical="center" wrapText="1" readingOrder="1"/>
    </xf>
    <xf numFmtId="0" fontId="43" fillId="0" borderId="0" xfId="0" applyFont="1" applyAlignment="1" applyProtection="1">
      <alignment horizontal="center" vertical="top"/>
      <protection locked="0"/>
    </xf>
    <xf numFmtId="165" fontId="36" fillId="3" borderId="11" xfId="0" applyNumberFormat="1" applyFont="1" applyFill="1" applyBorder="1" applyAlignment="1">
      <alignment horizontal="center" vertical="center" wrapText="1" readingOrder="1"/>
    </xf>
    <xf numFmtId="165" fontId="36" fillId="3" borderId="12" xfId="0" applyNumberFormat="1" applyFont="1" applyFill="1" applyBorder="1" applyAlignment="1">
      <alignment horizontal="center" vertical="top" wrapText="1"/>
    </xf>
    <xf numFmtId="165" fontId="35" fillId="5" borderId="24" xfId="0" applyNumberFormat="1" applyFont="1" applyFill="1" applyBorder="1" applyAlignment="1">
      <alignment horizontal="center" vertical="center" wrapText="1" readingOrder="1"/>
    </xf>
    <xf numFmtId="165" fontId="36" fillId="2" borderId="11" xfId="0" applyNumberFormat="1" applyFont="1" applyFill="1" applyBorder="1" applyAlignment="1">
      <alignment horizontal="center" vertical="center" wrapText="1" readingOrder="1"/>
    </xf>
    <xf numFmtId="165" fontId="36" fillId="2" borderId="12" xfId="0" applyNumberFormat="1" applyFont="1" applyFill="1" applyBorder="1" applyAlignment="1">
      <alignment horizontal="center" vertical="top" wrapText="1"/>
    </xf>
    <xf numFmtId="165" fontId="36" fillId="0" borderId="12" xfId="0" applyNumberFormat="1" applyFont="1" applyBorder="1" applyAlignment="1">
      <alignment horizontal="center" vertical="top" wrapText="1"/>
    </xf>
    <xf numFmtId="165" fontId="37" fillId="0" borderId="11" xfId="0" applyNumberFormat="1" applyFont="1" applyBorder="1" applyAlignment="1">
      <alignment horizontal="center" vertical="center" wrapText="1" readingOrder="1"/>
    </xf>
    <xf numFmtId="0" fontId="30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9" fontId="44" fillId="3" borderId="11" xfId="1" applyNumberFormat="1" applyFont="1" applyFill="1" applyBorder="1" applyAlignment="1">
      <alignment horizontal="center" vertical="center" wrapText="1" readingOrder="1"/>
    </xf>
    <xf numFmtId="0" fontId="36" fillId="0" borderId="0" xfId="0" applyFont="1" applyAlignment="1">
      <alignment vertical="center"/>
    </xf>
    <xf numFmtId="0" fontId="1" fillId="0" borderId="0" xfId="1" applyAlignment="1">
      <alignment vertical="center"/>
    </xf>
    <xf numFmtId="166" fontId="1" fillId="0" borderId="0" xfId="1" applyNumberFormat="1" applyFill="1" applyAlignment="1">
      <alignment horizontal="center" vertical="center"/>
    </xf>
    <xf numFmtId="0" fontId="45" fillId="0" borderId="0" xfId="1" applyFont="1" applyAlignment="1">
      <alignment vertical="center"/>
    </xf>
    <xf numFmtId="168" fontId="1" fillId="0" borderId="0" xfId="1" applyNumberFormat="1" applyAlignment="1">
      <alignment horizontal="center" vertical="center"/>
    </xf>
    <xf numFmtId="165" fontId="39" fillId="3" borderId="11" xfId="1" applyNumberFormat="1" applyFont="1" applyFill="1" applyBorder="1" applyAlignment="1">
      <alignment horizontal="center" vertical="center" wrapText="1" readingOrder="1"/>
    </xf>
    <xf numFmtId="0" fontId="34" fillId="0" borderId="0" xfId="0" applyFont="1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170" fontId="40" fillId="0" borderId="40" xfId="0" applyNumberFormat="1" applyFont="1" applyBorder="1" applyAlignment="1">
      <alignment horizontal="center" vertical="center" wrapText="1" readingOrder="1"/>
    </xf>
    <xf numFmtId="170" fontId="40" fillId="0" borderId="12" xfId="0" applyNumberFormat="1" applyFont="1" applyBorder="1" applyAlignment="1">
      <alignment horizontal="center" vertical="center" wrapText="1" readingOrder="1"/>
    </xf>
    <xf numFmtId="172" fontId="40" fillId="0" borderId="12" xfId="0" applyNumberFormat="1" applyFont="1" applyBorder="1" applyAlignment="1">
      <alignment horizontal="center" vertical="center" wrapText="1" readingOrder="1"/>
    </xf>
    <xf numFmtId="171" fontId="40" fillId="0" borderId="12" xfId="0" applyNumberFormat="1" applyFont="1" applyBorder="1" applyAlignment="1">
      <alignment horizontal="center" vertical="center" wrapText="1" readingOrder="1"/>
    </xf>
    <xf numFmtId="171" fontId="40" fillId="0" borderId="25" xfId="0" applyNumberFormat="1" applyFont="1" applyBorder="1" applyAlignment="1">
      <alignment horizontal="center" vertical="center" wrapText="1" readingOrder="1"/>
    </xf>
    <xf numFmtId="0" fontId="40" fillId="0" borderId="41" xfId="0" applyFont="1" applyBorder="1" applyAlignment="1">
      <alignment horizontal="center" vertical="center" wrapText="1" readingOrder="1"/>
    </xf>
    <xf numFmtId="0" fontId="3" fillId="9" borderId="21" xfId="0" applyFont="1" applyFill="1" applyBorder="1" applyAlignment="1">
      <alignment vertical="center"/>
    </xf>
    <xf numFmtId="0" fontId="36" fillId="0" borderId="29" xfId="0" applyFont="1" applyBorder="1" applyAlignment="1">
      <alignment horizontal="left" wrapText="1" indent="1"/>
    </xf>
    <xf numFmtId="0" fontId="47" fillId="0" borderId="0" xfId="0" applyFont="1" applyAlignment="1">
      <alignment vertical="center"/>
    </xf>
    <xf numFmtId="0" fontId="39" fillId="4" borderId="45" xfId="0" applyFont="1" applyFill="1" applyBorder="1" applyAlignment="1">
      <alignment horizontal="center" vertical="center" wrapText="1" readingOrder="1"/>
    </xf>
    <xf numFmtId="0" fontId="48" fillId="0" borderId="0" xfId="0" quotePrefix="1" applyFont="1" applyAlignment="1">
      <alignment vertical="center"/>
    </xf>
    <xf numFmtId="0" fontId="34" fillId="0" borderId="0" xfId="0" applyFont="1" applyAlignment="1">
      <alignment horizontal="center" vertical="center"/>
    </xf>
    <xf numFmtId="0" fontId="40" fillId="0" borderId="24" xfId="0" applyFont="1" applyBorder="1" applyAlignment="1">
      <alignment horizontal="center" vertical="center" wrapText="1" readingOrder="1"/>
    </xf>
    <xf numFmtId="0" fontId="40" fillId="0" borderId="25" xfId="0" applyFont="1" applyBorder="1" applyAlignment="1">
      <alignment horizontal="center" vertical="center" wrapText="1" readingOrder="1"/>
    </xf>
    <xf numFmtId="0" fontId="40" fillId="0" borderId="27" xfId="0" applyFont="1" applyBorder="1" applyAlignment="1">
      <alignment horizontal="center" vertical="center" wrapText="1" readingOrder="1"/>
    </xf>
    <xf numFmtId="0" fontId="40" fillId="0" borderId="21" xfId="0" applyFont="1" applyBorder="1" applyAlignment="1">
      <alignment horizontal="center" vertical="center" wrapText="1" readingOrder="1"/>
    </xf>
    <xf numFmtId="0" fontId="36" fillId="0" borderId="21" xfId="0" applyFont="1" applyBorder="1" applyAlignment="1">
      <alignment horizontal="left" vertical="center" wrapText="1" indent="1"/>
    </xf>
    <xf numFmtId="0" fontId="40" fillId="0" borderId="26" xfId="0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left" vertical="center" wrapText="1" indent="1" readingOrder="1"/>
    </xf>
    <xf numFmtId="0" fontId="7" fillId="0" borderId="12" xfId="0" applyFont="1" applyBorder="1" applyAlignment="1">
      <alignment horizontal="left" vertical="center" wrapText="1" indent="1" readingOrder="1"/>
    </xf>
    <xf numFmtId="0" fontId="7" fillId="0" borderId="11" xfId="0" applyFont="1" applyBorder="1" applyAlignment="1">
      <alignment horizontal="left" vertical="center" wrapText="1" readingOrder="1"/>
    </xf>
    <xf numFmtId="0" fontId="7" fillId="0" borderId="12" xfId="0" applyFont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9" fillId="9" borderId="0" xfId="0" applyFont="1" applyFill="1" applyAlignment="1">
      <alignment horizontal="center" vertical="center" wrapText="1" readingOrder="1"/>
    </xf>
    <xf numFmtId="0" fontId="7" fillId="9" borderId="0" xfId="0" applyFont="1" applyFill="1" applyAlignment="1">
      <alignment horizontal="left" vertical="center" wrapText="1" indent="1" readingOrder="1"/>
    </xf>
    <xf numFmtId="0" fontId="7" fillId="9" borderId="0" xfId="0" applyFont="1" applyFill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indent="1"/>
    </xf>
    <xf numFmtId="0" fontId="40" fillId="0" borderId="39" xfId="0" applyFont="1" applyBorder="1" applyAlignment="1">
      <alignment horizontal="center" vertical="center" wrapText="1" readingOrder="1"/>
    </xf>
    <xf numFmtId="0" fontId="40" fillId="0" borderId="43" xfId="0" applyFont="1" applyBorder="1" applyAlignment="1">
      <alignment horizontal="center" vertical="center" wrapText="1" readingOrder="1"/>
    </xf>
    <xf numFmtId="0" fontId="40" fillId="0" borderId="44" xfId="0" applyFont="1" applyBorder="1" applyAlignment="1">
      <alignment horizontal="center" vertical="center" wrapText="1" readingOrder="1"/>
    </xf>
    <xf numFmtId="0" fontId="31" fillId="9" borderId="28" xfId="0" applyFont="1" applyFill="1" applyBorder="1" applyAlignment="1">
      <alignment vertical="center"/>
    </xf>
    <xf numFmtId="0" fontId="31" fillId="9" borderId="0" xfId="0" applyFont="1" applyFill="1" applyAlignment="1">
      <alignment vertical="center"/>
    </xf>
    <xf numFmtId="0" fontId="40" fillId="0" borderId="22" xfId="0" applyFont="1" applyBorder="1" applyAlignment="1">
      <alignment horizontal="center" vertical="center" wrapText="1" readingOrder="1"/>
    </xf>
    <xf numFmtId="0" fontId="40" fillId="0" borderId="42" xfId="0" applyFont="1" applyBorder="1" applyAlignment="1">
      <alignment horizontal="center" vertical="center" wrapText="1" readingOrder="1"/>
    </xf>
  </cellXfs>
  <cellStyles count="4">
    <cellStyle name="Comma" xfId="3" builtinId="3"/>
    <cellStyle name="Excel Built-in Normal" xfId="2" xr:uid="{00000000-0005-0000-0000-000001000000}"/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99FF99"/>
      <color rgb="FF0099FF"/>
      <color rgb="FFFFCC66"/>
      <color rgb="FF66FF99"/>
      <color rgb="FF33CC33"/>
      <color rgb="FFFFFF29"/>
      <color rgb="FFFFCC00"/>
      <color rgb="FF69FF69"/>
      <color rgb="FF66FF6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2.xml"/><Relationship Id="rId85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86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ustomXml" Target="../customXml/item3.xml"/><Relationship Id="rId61" Type="http://schemas.openxmlformats.org/officeDocument/2006/relationships/worksheet" Target="worksheets/sheet61.xml"/><Relationship Id="rId8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539750</xdr:colOff>
      <xdr:row>0</xdr:row>
      <xdr:rowOff>200025</xdr:rowOff>
    </xdr:from>
    <xdr:to>
      <xdr:col>13</xdr:col>
      <xdr:colOff>374557</xdr:colOff>
      <xdr:row>1</xdr:row>
      <xdr:rowOff>104776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196"/>
        <a:stretch/>
      </xdr:blipFill>
      <xdr:spPr>
        <a:xfrm>
          <a:off x="7345456" y="200025"/>
          <a:ext cx="1164572" cy="442633"/>
        </a:xfrm>
        <a:prstGeom prst="rect">
          <a:avLst/>
        </a:prstGeom>
      </xdr:spPr>
    </xdr:pic>
    <xdr:clientData/>
  </xdr:twoCellAnchor>
  <xdr:twoCellAnchor>
    <xdr:from>
      <xdr:col>1</xdr:col>
      <xdr:colOff>29332</xdr:colOff>
      <xdr:row>23</xdr:row>
      <xdr:rowOff>119967</xdr:rowOff>
    </xdr:from>
    <xdr:to>
      <xdr:col>1</xdr:col>
      <xdr:colOff>340546</xdr:colOff>
      <xdr:row>24</xdr:row>
      <xdr:rowOff>145060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91884" y="6120147"/>
          <a:ext cx="311214" cy="301717"/>
        </a:xfrm>
        <a:prstGeom prst="rect">
          <a:avLst/>
        </a:prstGeom>
        <a:solidFill>
          <a:srgbClr val="FF9999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="horz" wrap="none" lIns="46800" tIns="46800" rIns="46800" bIns="46800" numCol="1" rtlCol="0" anchor="ctr" anchorCtr="0" compatLnSpc="1">
          <a:prstTxWarp prst="textNoShape">
            <a:avLst/>
          </a:prstTxWarp>
        </a:bodyPr>
        <a:lstStyle>
          <a:defPPr>
            <a:defRPr lang="en-US"/>
          </a:defPPr>
          <a:lvl1pPr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1pPr>
          <a:lvl2pPr marL="4572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2pPr>
          <a:lvl3pPr marL="9144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3pPr>
          <a:lvl4pPr marL="13716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4pPr>
          <a:lvl5pPr marL="18288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5pPr>
          <a:lvl6pPr marL="22860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6pPr>
          <a:lvl7pPr marL="27432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7pPr>
          <a:lvl8pPr marL="32004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8pPr>
          <a:lvl9pPr marL="36576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9pPr>
        </a:lstStyle>
        <a:p>
          <a:pPr marL="269875" marR="0" algn="l" defTabSz="981075" rtl="0" eaLnBrk="0" fontAlgn="base" latinLnBrk="0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SzTx/>
            <a:buFont typeface="Verdana" pitchFamily="34" charset="0"/>
            <a:buNone/>
            <a:tabLst/>
          </a:pPr>
          <a:r>
            <a:rPr kumimoji="0" lang="en-US" sz="1200" b="0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 </a:t>
          </a:r>
          <a: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Not possible</a:t>
          </a:r>
        </a:p>
      </xdr:txBody>
    </xdr:sp>
    <xdr:clientData/>
  </xdr:twoCellAnchor>
  <xdr:twoCellAnchor>
    <xdr:from>
      <xdr:col>2</xdr:col>
      <xdr:colOff>673504</xdr:colOff>
      <xdr:row>23</xdr:row>
      <xdr:rowOff>104775</xdr:rowOff>
    </xdr:from>
    <xdr:to>
      <xdr:col>3</xdr:col>
      <xdr:colOff>311150</xdr:colOff>
      <xdr:row>24</xdr:row>
      <xdr:rowOff>136218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511704" y="6115050"/>
          <a:ext cx="313921" cy="307668"/>
        </a:xfrm>
        <a:prstGeom prst="rect">
          <a:avLst/>
        </a:prstGeom>
        <a:solidFill>
          <a:srgbClr val="FFCC66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="horz" wrap="none" lIns="46800" tIns="46800" rIns="46800" bIns="46800" numCol="1" rtlCol="0" anchor="ctr" anchorCtr="0" compatLnSpc="1">
          <a:prstTxWarp prst="textNoShape">
            <a:avLst/>
          </a:prstTxWarp>
        </a:bodyPr>
        <a:lstStyle>
          <a:defPPr>
            <a:defRPr lang="en-US"/>
          </a:defPPr>
          <a:lvl1pPr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1pPr>
          <a:lvl2pPr marL="4572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2pPr>
          <a:lvl3pPr marL="9144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3pPr>
          <a:lvl4pPr marL="13716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4pPr>
          <a:lvl5pPr marL="18288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5pPr>
          <a:lvl6pPr marL="22860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6pPr>
          <a:lvl7pPr marL="27432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7pPr>
          <a:lvl8pPr marL="32004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8pPr>
          <a:lvl9pPr marL="36576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9pPr>
        </a:lstStyle>
        <a:p>
          <a:pPr marL="269875" marR="0" algn="l" defTabSz="981075" rtl="0" eaLnBrk="0" fontAlgn="base" latinLnBrk="0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SzTx/>
            <a:buFont typeface="Verdana" pitchFamily="34" charset="0"/>
            <a:buNone/>
            <a:tabLst/>
          </a:pPr>
          <a:r>
            <a:rPr kumimoji="0" lang="en-US" sz="1200" b="0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 </a:t>
          </a:r>
          <a: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Possible with </a:t>
          </a:r>
          <a:b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</a:br>
          <a: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 custom optics design</a:t>
          </a:r>
        </a:p>
      </xdr:txBody>
    </xdr:sp>
    <xdr:clientData/>
  </xdr:twoCellAnchor>
  <xdr:twoCellAnchor>
    <xdr:from>
      <xdr:col>8</xdr:col>
      <xdr:colOff>258460</xdr:colOff>
      <xdr:row>23</xdr:row>
      <xdr:rowOff>123825</xdr:rowOff>
    </xdr:from>
    <xdr:to>
      <xdr:col>8</xdr:col>
      <xdr:colOff>553029</xdr:colOff>
      <xdr:row>24</xdr:row>
      <xdr:rowOff>155268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5154310" y="6134100"/>
          <a:ext cx="294569" cy="307668"/>
        </a:xfrm>
        <a:prstGeom prst="rect">
          <a:avLst/>
        </a:prstGeom>
        <a:solidFill>
          <a:srgbClr val="FFFF99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="horz" wrap="none" lIns="46800" tIns="46800" rIns="46800" bIns="46800" numCol="1" rtlCol="0" anchor="ctr" anchorCtr="0" compatLnSpc="1">
          <a:prstTxWarp prst="textNoShape">
            <a:avLst/>
          </a:prstTxWarp>
        </a:bodyPr>
        <a:lstStyle>
          <a:defPPr>
            <a:defRPr lang="en-US"/>
          </a:defPPr>
          <a:lvl1pPr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1pPr>
          <a:lvl2pPr marL="4572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2pPr>
          <a:lvl3pPr marL="9144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3pPr>
          <a:lvl4pPr marL="13716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4pPr>
          <a:lvl5pPr marL="18288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5pPr>
          <a:lvl6pPr marL="22860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6pPr>
          <a:lvl7pPr marL="27432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7pPr>
          <a:lvl8pPr marL="32004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8pPr>
          <a:lvl9pPr marL="36576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9pPr>
        </a:lstStyle>
        <a:p>
          <a:pPr marL="269875" marR="0" algn="l" defTabSz="981075" rtl="0" eaLnBrk="0" fontAlgn="base" latinLnBrk="0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SzTx/>
            <a:buFont typeface="Verdana" pitchFamily="34" charset="0"/>
            <a:buNone/>
            <a:tabLst/>
          </a:pPr>
          <a:r>
            <a:rPr kumimoji="0" lang="en-US" sz="1200" b="0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 </a:t>
          </a:r>
          <a: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Vignetting with</a:t>
          </a:r>
          <a:b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</a:br>
          <a: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 off-the-shelf</a:t>
          </a:r>
          <a:r>
            <a:rPr kumimoji="0" lang="en-US" sz="1200" b="1" i="0" u="none" strike="noStrike" cap="none" normalizeH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 lenses</a:t>
          </a:r>
          <a:endParaRPr kumimoji="0" lang="en-US" sz="1200" b="1" i="0" u="none" strike="noStrike" cap="none" normalizeH="0" baseline="0">
            <a:ln>
              <a:noFill/>
            </a:ln>
            <a:solidFill>
              <a:srgbClr val="000000"/>
            </a:solidFill>
            <a:effectLst/>
            <a:latin typeface="+mn-lt"/>
          </a:endParaRPr>
        </a:p>
      </xdr:txBody>
    </xdr:sp>
    <xdr:clientData/>
  </xdr:twoCellAnchor>
  <xdr:twoCellAnchor>
    <xdr:from>
      <xdr:col>11</xdr:col>
      <xdr:colOff>178505</xdr:colOff>
      <xdr:row>23</xdr:row>
      <xdr:rowOff>114300</xdr:rowOff>
    </xdr:from>
    <xdr:to>
      <xdr:col>11</xdr:col>
      <xdr:colOff>476250</xdr:colOff>
      <xdr:row>24</xdr:row>
      <xdr:rowOff>142568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7103180" y="6124575"/>
          <a:ext cx="297745" cy="304493"/>
        </a:xfrm>
        <a:prstGeom prst="rect">
          <a:avLst/>
        </a:prstGeom>
        <a:solidFill>
          <a:srgbClr val="99FF99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="horz" wrap="none" lIns="46800" tIns="46800" rIns="46800" bIns="46800" numCol="1" rtlCol="0" anchor="ctr" anchorCtr="0" compatLnSpc="1">
          <a:prstTxWarp prst="textNoShape">
            <a:avLst/>
          </a:prstTxWarp>
        </a:bodyPr>
        <a:lstStyle>
          <a:defPPr>
            <a:defRPr lang="en-US"/>
          </a:defPPr>
          <a:lvl1pPr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1pPr>
          <a:lvl2pPr marL="4572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2pPr>
          <a:lvl3pPr marL="9144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3pPr>
          <a:lvl4pPr marL="13716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4pPr>
          <a:lvl5pPr marL="18288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5pPr>
          <a:lvl6pPr marL="22860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6pPr>
          <a:lvl7pPr marL="27432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7pPr>
          <a:lvl8pPr marL="32004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8pPr>
          <a:lvl9pPr marL="36576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9pPr>
        </a:lstStyle>
        <a:p>
          <a:pPr marL="269875" marR="0" algn="l" defTabSz="981075" rtl="0" eaLnBrk="0" fontAlgn="base" latinLnBrk="0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SzTx/>
            <a:buFont typeface="Verdana" pitchFamily="34" charset="0"/>
            <a:buNone/>
            <a:tabLst/>
          </a:pPr>
          <a:r>
            <a:rPr kumimoji="0" lang="en-US" sz="1200" b="0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 </a:t>
          </a:r>
          <a: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Possible with</a:t>
          </a:r>
          <a:b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</a:br>
          <a: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 off-the-shelf</a:t>
          </a:r>
          <a:r>
            <a:rPr kumimoji="0" lang="en-US" sz="1200" b="1" i="0" u="none" strike="noStrike" cap="none" normalizeH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 lenses</a:t>
          </a:r>
          <a:endParaRPr kumimoji="0" lang="en-US" sz="1200" b="1" i="0" u="none" strike="noStrike" cap="none" normalizeH="0" baseline="0">
            <a:ln>
              <a:noFill/>
            </a:ln>
            <a:solidFill>
              <a:srgbClr val="000000"/>
            </a:solidFill>
            <a:effectLst/>
            <a:latin typeface="+mn-lt"/>
          </a:endParaRPr>
        </a:p>
      </xdr:txBody>
    </xdr:sp>
    <xdr:clientData/>
  </xdr:twoCellAnchor>
  <xdr:twoCellAnchor editAs="oneCell">
    <xdr:from>
      <xdr:col>14</xdr:col>
      <xdr:colOff>314325</xdr:colOff>
      <xdr:row>7</xdr:row>
      <xdr:rowOff>76199</xdr:rowOff>
    </xdr:from>
    <xdr:to>
      <xdr:col>27</xdr:col>
      <xdr:colOff>31750</xdr:colOff>
      <xdr:row>22</xdr:row>
      <xdr:rowOff>8651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8800" y="2066924"/>
          <a:ext cx="8007350" cy="3773145"/>
        </a:xfrm>
        <a:prstGeom prst="rect">
          <a:avLst/>
        </a:prstGeom>
      </xdr:spPr>
    </xdr:pic>
    <xdr:clientData/>
  </xdr:twoCellAnchor>
  <xdr:twoCellAnchor>
    <xdr:from>
      <xdr:col>5</xdr:col>
      <xdr:colOff>621969</xdr:colOff>
      <xdr:row>23</xdr:row>
      <xdr:rowOff>101600</xdr:rowOff>
    </xdr:from>
    <xdr:to>
      <xdr:col>6</xdr:col>
      <xdr:colOff>245112</xdr:colOff>
      <xdr:row>24</xdr:row>
      <xdr:rowOff>136218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71F5E80A-9A6E-4698-B088-DBD10A758A0A}"/>
            </a:ext>
          </a:extLst>
        </xdr:cNvPr>
        <xdr:cNvSpPr/>
      </xdr:nvSpPr>
      <xdr:spPr bwMode="auto">
        <a:xfrm>
          <a:off x="3488994" y="6111875"/>
          <a:ext cx="299418" cy="310843"/>
        </a:xfrm>
        <a:prstGeom prst="rect">
          <a:avLst/>
        </a:prstGeom>
        <a:solidFill>
          <a:srgbClr val="99FF99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="horz" wrap="none" lIns="46800" tIns="46800" rIns="46800" bIns="46800" numCol="1" rtlCol="0" anchor="ctr" anchorCtr="0" compatLnSpc="1">
          <a:prstTxWarp prst="textNoShape">
            <a:avLst/>
          </a:prstTxWarp>
        </a:bodyPr>
        <a:lstStyle>
          <a:defPPr>
            <a:defRPr lang="en-US"/>
          </a:defPPr>
          <a:lvl1pPr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1pPr>
          <a:lvl2pPr marL="4572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2pPr>
          <a:lvl3pPr marL="9144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3pPr>
          <a:lvl4pPr marL="13716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4pPr>
          <a:lvl5pPr marL="18288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5pPr>
          <a:lvl6pPr marL="22860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6pPr>
          <a:lvl7pPr marL="27432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7pPr>
          <a:lvl8pPr marL="32004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8pPr>
          <a:lvl9pPr marL="36576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9pPr>
        </a:lstStyle>
        <a:p>
          <a:pPr marL="269875" marR="0" algn="l" defTabSz="981075" rtl="0" eaLnBrk="0" fontAlgn="base" latinLnBrk="0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SzTx/>
            <a:buFont typeface="Verdana" pitchFamily="34" charset="0"/>
            <a:buNone/>
            <a:tabLst/>
          </a:pPr>
          <a: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 Custom design</a:t>
          </a:r>
          <a:b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</a:br>
          <a: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 available</a:t>
          </a:r>
        </a:p>
      </xdr:txBody>
    </xdr:sp>
    <xdr:clientData/>
  </xdr:twoCellAnchor>
  <xdr:twoCellAnchor>
    <xdr:from>
      <xdr:col>5</xdr:col>
      <xdr:colOff>643555</xdr:colOff>
      <xdr:row>23</xdr:row>
      <xdr:rowOff>150785</xdr:rowOff>
    </xdr:from>
    <xdr:to>
      <xdr:col>6</xdr:col>
      <xdr:colOff>272080</xdr:colOff>
      <xdr:row>24</xdr:row>
      <xdr:rowOff>168370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EAB7533-9EEE-402A-A0B1-8957CEAEF143}"/>
            </a:ext>
          </a:extLst>
        </xdr:cNvPr>
        <xdr:cNvSpPr txBox="1"/>
      </xdr:nvSpPr>
      <xdr:spPr>
        <a:xfrm>
          <a:off x="3509610" y="6150965"/>
          <a:ext cx="304401" cy="294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*</a:t>
          </a:r>
        </a:p>
      </xdr:txBody>
    </xdr:sp>
    <xdr:clientData/>
  </xdr:twoCellAnchor>
  <xdr:twoCellAnchor>
    <xdr:from>
      <xdr:col>9</xdr:col>
      <xdr:colOff>292587</xdr:colOff>
      <xdr:row>9</xdr:row>
      <xdr:rowOff>218705</xdr:rowOff>
    </xdr:from>
    <xdr:to>
      <xdr:col>11</xdr:col>
      <xdr:colOff>366346</xdr:colOff>
      <xdr:row>10</xdr:row>
      <xdr:rowOff>234044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3913281-FDB9-4B8F-9AD8-E9A384868B41}"/>
            </a:ext>
          </a:extLst>
        </xdr:cNvPr>
        <xdr:cNvSpPr txBox="1"/>
      </xdr:nvSpPr>
      <xdr:spPr>
        <a:xfrm>
          <a:off x="5539501" y="2667991"/>
          <a:ext cx="1347388" cy="265710"/>
        </a:xfrm>
        <a:prstGeom prst="rect">
          <a:avLst/>
        </a:prstGeom>
        <a:solidFill>
          <a:srgbClr val="99FF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>
            <a:lnSpc>
              <a:spcPct val="80000"/>
            </a:lnSpc>
          </a:pPr>
          <a:r>
            <a:rPr lang="en-US" sz="1050" b="1"/>
            <a:t>Front- or back-lens configuration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600075</xdr:colOff>
      <xdr:row>0</xdr:row>
      <xdr:rowOff>47625</xdr:rowOff>
    </xdr:from>
    <xdr:to>
      <xdr:col>13</xdr:col>
      <xdr:colOff>495383</xdr:colOff>
      <xdr:row>0</xdr:row>
      <xdr:rowOff>485776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196"/>
        <a:stretch/>
      </xdr:blipFill>
      <xdr:spPr>
        <a:xfrm>
          <a:off x="7219950" y="47625"/>
          <a:ext cx="1122269" cy="438151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19</xdr:row>
      <xdr:rowOff>114300</xdr:rowOff>
    </xdr:from>
    <xdr:to>
      <xdr:col>1</xdr:col>
      <xdr:colOff>249831</xdr:colOff>
      <xdr:row>20</xdr:row>
      <xdr:rowOff>101600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 bwMode="auto">
        <a:xfrm>
          <a:off x="142875" y="5419725"/>
          <a:ext cx="259356" cy="263525"/>
        </a:xfrm>
        <a:prstGeom prst="rect">
          <a:avLst/>
        </a:prstGeom>
        <a:solidFill>
          <a:srgbClr val="FF9999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="horz" wrap="none" lIns="46800" tIns="46800" rIns="46800" bIns="46800" numCol="1" rtlCol="0" anchor="ctr" anchorCtr="0" compatLnSpc="1">
          <a:prstTxWarp prst="textNoShape">
            <a:avLst/>
          </a:prstTxWarp>
        </a:bodyPr>
        <a:lstStyle>
          <a:defPPr>
            <a:defRPr lang="en-US"/>
          </a:defPPr>
          <a:lvl1pPr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1pPr>
          <a:lvl2pPr marL="4572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2pPr>
          <a:lvl3pPr marL="9144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3pPr>
          <a:lvl4pPr marL="13716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4pPr>
          <a:lvl5pPr marL="18288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5pPr>
          <a:lvl6pPr marL="22860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6pPr>
          <a:lvl7pPr marL="27432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7pPr>
          <a:lvl8pPr marL="32004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8pPr>
          <a:lvl9pPr marL="36576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9pPr>
        </a:lstStyle>
        <a:p>
          <a:pPr marL="269875" marR="0" algn="l" defTabSz="981075" rtl="0" eaLnBrk="0" fontAlgn="base" latinLnBrk="0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SzTx/>
            <a:buFont typeface="Verdana" pitchFamily="34" charset="0"/>
            <a:buNone/>
            <a:tabLst/>
          </a:pPr>
          <a:r>
            <a:rPr kumimoji="0" lang="en-US" sz="1200" b="0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Not possible</a:t>
          </a:r>
        </a:p>
      </xdr:txBody>
    </xdr:sp>
    <xdr:clientData/>
  </xdr:twoCellAnchor>
  <xdr:twoCellAnchor>
    <xdr:from>
      <xdr:col>2</xdr:col>
      <xdr:colOff>567997</xdr:colOff>
      <xdr:row>19</xdr:row>
      <xdr:rowOff>114300</xdr:rowOff>
    </xdr:from>
    <xdr:to>
      <xdr:col>2</xdr:col>
      <xdr:colOff>827353</xdr:colOff>
      <xdr:row>20</xdr:row>
      <xdr:rowOff>101600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 bwMode="auto">
        <a:xfrm>
          <a:off x="1415722" y="5419725"/>
          <a:ext cx="259356" cy="263525"/>
        </a:xfrm>
        <a:prstGeom prst="rect">
          <a:avLst/>
        </a:prstGeom>
        <a:solidFill>
          <a:srgbClr val="FFCC66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="horz" wrap="none" lIns="46800" tIns="46800" rIns="46800" bIns="46800" numCol="1" rtlCol="0" anchor="ctr" anchorCtr="0" compatLnSpc="1">
          <a:prstTxWarp prst="textNoShape">
            <a:avLst/>
          </a:prstTxWarp>
        </a:bodyPr>
        <a:lstStyle>
          <a:defPPr>
            <a:defRPr lang="en-US"/>
          </a:defPPr>
          <a:lvl1pPr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1pPr>
          <a:lvl2pPr marL="4572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2pPr>
          <a:lvl3pPr marL="9144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3pPr>
          <a:lvl4pPr marL="13716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4pPr>
          <a:lvl5pPr marL="18288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5pPr>
          <a:lvl6pPr marL="22860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6pPr>
          <a:lvl7pPr marL="27432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7pPr>
          <a:lvl8pPr marL="32004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8pPr>
          <a:lvl9pPr marL="36576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9pPr>
        </a:lstStyle>
        <a:p>
          <a:pPr marL="269875" marR="0" algn="l" defTabSz="981075" rtl="0" eaLnBrk="0" fontAlgn="base" latinLnBrk="0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SzTx/>
            <a:buFont typeface="Verdana" pitchFamily="34" charset="0"/>
            <a:buNone/>
            <a:tabLst/>
          </a:pPr>
          <a:r>
            <a:rPr kumimoji="0" lang="en-US" sz="1200" b="0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Possible with custom optics design</a:t>
          </a:r>
        </a:p>
      </xdr:txBody>
    </xdr:sp>
    <xdr:clientData/>
  </xdr:twoCellAnchor>
  <xdr:twoCellAnchor>
    <xdr:from>
      <xdr:col>6</xdr:col>
      <xdr:colOff>421119</xdr:colOff>
      <xdr:row>19</xdr:row>
      <xdr:rowOff>114300</xdr:rowOff>
    </xdr:from>
    <xdr:to>
      <xdr:col>7</xdr:col>
      <xdr:colOff>70875</xdr:colOff>
      <xdr:row>20</xdr:row>
      <xdr:rowOff>101600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 bwMode="auto">
        <a:xfrm>
          <a:off x="3992994" y="5419725"/>
          <a:ext cx="259356" cy="263525"/>
        </a:xfrm>
        <a:prstGeom prst="rect">
          <a:avLst/>
        </a:prstGeom>
        <a:solidFill>
          <a:srgbClr val="FFFF99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="horz" wrap="none" lIns="46800" tIns="46800" rIns="46800" bIns="46800" numCol="1" rtlCol="0" anchor="ctr" anchorCtr="0" compatLnSpc="1">
          <a:prstTxWarp prst="textNoShape">
            <a:avLst/>
          </a:prstTxWarp>
        </a:bodyPr>
        <a:lstStyle>
          <a:defPPr>
            <a:defRPr lang="en-US"/>
          </a:defPPr>
          <a:lvl1pPr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1pPr>
          <a:lvl2pPr marL="4572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2pPr>
          <a:lvl3pPr marL="9144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3pPr>
          <a:lvl4pPr marL="13716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4pPr>
          <a:lvl5pPr marL="18288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5pPr>
          <a:lvl6pPr marL="22860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6pPr>
          <a:lvl7pPr marL="27432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7pPr>
          <a:lvl8pPr marL="32004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8pPr>
          <a:lvl9pPr marL="36576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9pPr>
        </a:lstStyle>
        <a:p>
          <a:pPr marL="269875" marR="0" algn="l" defTabSz="981075" rtl="0" eaLnBrk="0" fontAlgn="base" latinLnBrk="0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SzTx/>
            <a:buFont typeface="Verdana" pitchFamily="34" charset="0"/>
            <a:buNone/>
            <a:tabLst/>
          </a:pPr>
          <a:r>
            <a:rPr kumimoji="0" lang="en-US" sz="1200" b="0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Vignetting with off-the-shelf</a:t>
          </a:r>
          <a:r>
            <a:rPr kumimoji="0" lang="en-US" sz="1200" b="0" i="0" u="none" strike="noStrike" cap="none" normalizeH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 lenses</a:t>
          </a:r>
          <a:endParaRPr kumimoji="0" lang="en-US" sz="1200" b="0" i="0" u="none" strike="noStrike" cap="none" normalizeH="0" baseline="0">
            <a:ln>
              <a:noFill/>
            </a:ln>
            <a:solidFill>
              <a:srgbClr val="000000"/>
            </a:solidFill>
            <a:effectLst/>
            <a:latin typeface="+mn-lt"/>
          </a:endParaRPr>
        </a:p>
      </xdr:txBody>
    </xdr:sp>
    <xdr:clientData/>
  </xdr:twoCellAnchor>
  <xdr:twoCellAnchor>
    <xdr:from>
      <xdr:col>10</xdr:col>
      <xdr:colOff>606642</xdr:colOff>
      <xdr:row>19</xdr:row>
      <xdr:rowOff>114300</xdr:rowOff>
    </xdr:from>
    <xdr:to>
      <xdr:col>11</xdr:col>
      <xdr:colOff>256398</xdr:colOff>
      <xdr:row>20</xdr:row>
      <xdr:rowOff>101600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 bwMode="auto">
        <a:xfrm>
          <a:off x="6616917" y="5419725"/>
          <a:ext cx="259356" cy="263525"/>
        </a:xfrm>
        <a:prstGeom prst="rect">
          <a:avLst/>
        </a:prstGeom>
        <a:solidFill>
          <a:srgbClr val="99FF99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="horz" wrap="none" lIns="46800" tIns="46800" rIns="46800" bIns="46800" numCol="1" rtlCol="0" anchor="ctr" anchorCtr="0" compatLnSpc="1">
          <a:prstTxWarp prst="textNoShape">
            <a:avLst/>
          </a:prstTxWarp>
        </a:bodyPr>
        <a:lstStyle>
          <a:defPPr>
            <a:defRPr lang="en-US"/>
          </a:defPPr>
          <a:lvl1pPr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1pPr>
          <a:lvl2pPr marL="4572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2pPr>
          <a:lvl3pPr marL="9144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3pPr>
          <a:lvl4pPr marL="13716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4pPr>
          <a:lvl5pPr marL="18288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5pPr>
          <a:lvl6pPr marL="22860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6pPr>
          <a:lvl7pPr marL="27432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7pPr>
          <a:lvl8pPr marL="32004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8pPr>
          <a:lvl9pPr marL="36576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9pPr>
        </a:lstStyle>
        <a:p>
          <a:pPr marL="269875" marR="0" algn="l" defTabSz="981075" rtl="0" eaLnBrk="0" fontAlgn="base" latinLnBrk="0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SzTx/>
            <a:buFont typeface="Verdana" pitchFamily="34" charset="0"/>
            <a:buNone/>
            <a:tabLst/>
          </a:pPr>
          <a:r>
            <a:rPr kumimoji="0" lang="en-US" sz="1200" b="0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Possible with OTS</a:t>
          </a:r>
          <a:r>
            <a:rPr kumimoji="0" lang="en-US" sz="1200" b="0" i="0" u="none" strike="noStrike" cap="none" normalizeH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 lenses</a:t>
          </a:r>
          <a:endParaRPr kumimoji="0" lang="en-US" sz="1200" b="0" i="0" u="none" strike="noStrike" cap="none" normalizeH="0" baseline="0">
            <a:ln>
              <a:noFill/>
            </a:ln>
            <a:solidFill>
              <a:srgbClr val="000000"/>
            </a:solidFill>
            <a:effectLst/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539750</xdr:colOff>
      <xdr:row>0</xdr:row>
      <xdr:rowOff>200025</xdr:rowOff>
    </xdr:from>
    <xdr:to>
      <xdr:col>13</xdr:col>
      <xdr:colOff>371382</xdr:colOff>
      <xdr:row>1</xdr:row>
      <xdr:rowOff>101601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57F2A9-F104-40A1-A19B-949CF731B7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196"/>
        <a:stretch/>
      </xdr:blipFill>
      <xdr:spPr>
        <a:xfrm>
          <a:off x="7073900" y="200025"/>
          <a:ext cx="1107982" cy="444501"/>
        </a:xfrm>
        <a:prstGeom prst="rect">
          <a:avLst/>
        </a:prstGeom>
      </xdr:spPr>
    </xdr:pic>
    <xdr:clientData/>
  </xdr:twoCellAnchor>
  <xdr:twoCellAnchor>
    <xdr:from>
      <xdr:col>1</xdr:col>
      <xdr:colOff>66261</xdr:colOff>
      <xdr:row>18</xdr:row>
      <xdr:rowOff>1800</xdr:rowOff>
    </xdr:from>
    <xdr:to>
      <xdr:col>1</xdr:col>
      <xdr:colOff>377475</xdr:colOff>
      <xdr:row>19</xdr:row>
      <xdr:rowOff>26894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D0FD82FD-8536-48F1-AAEC-C746C185B4BB}"/>
            </a:ext>
          </a:extLst>
        </xdr:cNvPr>
        <xdr:cNvSpPr/>
      </xdr:nvSpPr>
      <xdr:spPr bwMode="auto">
        <a:xfrm>
          <a:off x="215348" y="4573800"/>
          <a:ext cx="311214" cy="290137"/>
        </a:xfrm>
        <a:prstGeom prst="rect">
          <a:avLst/>
        </a:prstGeom>
        <a:solidFill>
          <a:srgbClr val="FF9999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="horz" wrap="none" lIns="46800" tIns="46800" rIns="46800" bIns="46800" numCol="1" rtlCol="0" anchor="ctr" anchorCtr="0" compatLnSpc="1">
          <a:prstTxWarp prst="textNoShape">
            <a:avLst/>
          </a:prstTxWarp>
        </a:bodyPr>
        <a:lstStyle>
          <a:defPPr>
            <a:defRPr lang="en-US"/>
          </a:defPPr>
          <a:lvl1pPr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1pPr>
          <a:lvl2pPr marL="4572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2pPr>
          <a:lvl3pPr marL="9144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3pPr>
          <a:lvl4pPr marL="13716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4pPr>
          <a:lvl5pPr marL="18288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5pPr>
          <a:lvl6pPr marL="22860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6pPr>
          <a:lvl7pPr marL="27432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7pPr>
          <a:lvl8pPr marL="32004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8pPr>
          <a:lvl9pPr marL="36576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9pPr>
        </a:lstStyle>
        <a:p>
          <a:pPr marL="269875" marR="0" algn="l" defTabSz="981075" rtl="0" eaLnBrk="0" fontAlgn="base" latinLnBrk="0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SzTx/>
            <a:buFont typeface="Verdana" pitchFamily="34" charset="0"/>
            <a:buNone/>
            <a:tabLst/>
          </a:pPr>
          <a:r>
            <a:rPr kumimoji="0" lang="en-US" sz="1200" b="0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 </a:t>
          </a:r>
          <a: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Not possible</a:t>
          </a:r>
        </a:p>
      </xdr:txBody>
    </xdr:sp>
    <xdr:clientData/>
  </xdr:twoCellAnchor>
  <xdr:twoCellAnchor>
    <xdr:from>
      <xdr:col>3</xdr:col>
      <xdr:colOff>34572</xdr:colOff>
      <xdr:row>17</xdr:row>
      <xdr:rowOff>135695</xdr:rowOff>
    </xdr:from>
    <xdr:to>
      <xdr:col>3</xdr:col>
      <xdr:colOff>348079</xdr:colOff>
      <xdr:row>19</xdr:row>
      <xdr:rowOff>18052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6B8B13BE-0F76-46B7-B5D4-70FA15F478D5}"/>
            </a:ext>
          </a:extLst>
        </xdr:cNvPr>
        <xdr:cNvSpPr/>
      </xdr:nvSpPr>
      <xdr:spPr bwMode="auto">
        <a:xfrm>
          <a:off x="1459181" y="4558608"/>
          <a:ext cx="313507" cy="296487"/>
        </a:xfrm>
        <a:prstGeom prst="rect">
          <a:avLst/>
        </a:prstGeom>
        <a:solidFill>
          <a:srgbClr val="FFCC66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="horz" wrap="none" lIns="46800" tIns="46800" rIns="46800" bIns="46800" numCol="1" rtlCol="0" anchor="ctr" anchorCtr="0" compatLnSpc="1">
          <a:prstTxWarp prst="textNoShape">
            <a:avLst/>
          </a:prstTxWarp>
        </a:bodyPr>
        <a:lstStyle>
          <a:defPPr>
            <a:defRPr lang="en-US"/>
          </a:defPPr>
          <a:lvl1pPr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1pPr>
          <a:lvl2pPr marL="4572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2pPr>
          <a:lvl3pPr marL="9144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3pPr>
          <a:lvl4pPr marL="13716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4pPr>
          <a:lvl5pPr marL="18288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5pPr>
          <a:lvl6pPr marL="22860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6pPr>
          <a:lvl7pPr marL="27432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7pPr>
          <a:lvl8pPr marL="32004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8pPr>
          <a:lvl9pPr marL="36576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9pPr>
        </a:lstStyle>
        <a:p>
          <a:pPr marL="269875" marR="0" algn="l" defTabSz="981075" rtl="0" eaLnBrk="0" fontAlgn="base" latinLnBrk="0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SzTx/>
            <a:buFont typeface="Verdana" pitchFamily="34" charset="0"/>
            <a:buNone/>
            <a:tabLst/>
          </a:pPr>
          <a:r>
            <a:rPr kumimoji="0" lang="en-US" sz="1200" b="0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 </a:t>
          </a:r>
          <a: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Possible with </a:t>
          </a:r>
          <a:b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</a:br>
          <a: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 custom optics design</a:t>
          </a:r>
        </a:p>
      </xdr:txBody>
    </xdr:sp>
    <xdr:clientData/>
  </xdr:twoCellAnchor>
  <xdr:twoCellAnchor>
    <xdr:from>
      <xdr:col>5</xdr:col>
      <xdr:colOff>579870</xdr:colOff>
      <xdr:row>17</xdr:row>
      <xdr:rowOff>145220</xdr:rowOff>
    </xdr:from>
    <xdr:to>
      <xdr:col>6</xdr:col>
      <xdr:colOff>239854</xdr:colOff>
      <xdr:row>19</xdr:row>
      <xdr:rowOff>24402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42AB1D5-496C-4CF6-92AC-287179A745F4}"/>
            </a:ext>
          </a:extLst>
        </xdr:cNvPr>
        <xdr:cNvSpPr/>
      </xdr:nvSpPr>
      <xdr:spPr bwMode="auto">
        <a:xfrm>
          <a:off x="3280000" y="4568133"/>
          <a:ext cx="297745" cy="293312"/>
        </a:xfrm>
        <a:prstGeom prst="rect">
          <a:avLst/>
        </a:prstGeom>
        <a:solidFill>
          <a:srgbClr val="99FF99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="horz" wrap="none" lIns="46800" tIns="46800" rIns="46800" bIns="46800" numCol="1" rtlCol="0" anchor="ctr" anchorCtr="0" compatLnSpc="1">
          <a:prstTxWarp prst="textNoShape">
            <a:avLst/>
          </a:prstTxWarp>
        </a:bodyPr>
        <a:lstStyle>
          <a:defPPr>
            <a:defRPr lang="en-US"/>
          </a:defPPr>
          <a:lvl1pPr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1pPr>
          <a:lvl2pPr marL="4572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2pPr>
          <a:lvl3pPr marL="9144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3pPr>
          <a:lvl4pPr marL="13716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4pPr>
          <a:lvl5pPr marL="18288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5pPr>
          <a:lvl6pPr marL="22860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6pPr>
          <a:lvl7pPr marL="27432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7pPr>
          <a:lvl8pPr marL="32004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8pPr>
          <a:lvl9pPr marL="36576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9pPr>
        </a:lstStyle>
        <a:p>
          <a:pPr marL="269875" marR="0" algn="l" defTabSz="981075" rtl="0" eaLnBrk="0" fontAlgn="base" latinLnBrk="0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SzTx/>
            <a:buFont typeface="Verdana" pitchFamily="34" charset="0"/>
            <a:buNone/>
            <a:tabLst/>
          </a:pPr>
          <a:r>
            <a:rPr kumimoji="0" lang="en-US" sz="1200" b="0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 </a:t>
          </a:r>
          <a: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Possible with</a:t>
          </a:r>
          <a:b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</a:br>
          <a: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 off-the-shelf</a:t>
          </a:r>
          <a:r>
            <a:rPr kumimoji="0" lang="en-US" sz="1200" b="1" i="0" u="none" strike="noStrike" cap="none" normalizeH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 lenses</a:t>
          </a:r>
          <a:endParaRPr kumimoji="0" lang="en-US" sz="1200" b="1" i="0" u="none" strike="noStrike" cap="none" normalizeH="0" baseline="0">
            <a:ln>
              <a:noFill/>
            </a:ln>
            <a:solidFill>
              <a:srgbClr val="000000"/>
            </a:solidFill>
            <a:effectLst/>
            <a:latin typeface="+mn-lt"/>
          </a:endParaRPr>
        </a:p>
      </xdr:txBody>
    </xdr:sp>
    <xdr:clientData/>
  </xdr:twoCellAnchor>
  <xdr:twoCellAnchor>
    <xdr:from>
      <xdr:col>8</xdr:col>
      <xdr:colOff>410417</xdr:colOff>
      <xdr:row>17</xdr:row>
      <xdr:rowOff>132520</xdr:rowOff>
    </xdr:from>
    <xdr:to>
      <xdr:col>9</xdr:col>
      <xdr:colOff>82824</xdr:colOff>
      <xdr:row>19</xdr:row>
      <xdr:rowOff>18052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7D0E53-EC66-4F9F-9FA4-3B9D78FAAA64}"/>
            </a:ext>
          </a:extLst>
        </xdr:cNvPr>
        <xdr:cNvSpPr/>
      </xdr:nvSpPr>
      <xdr:spPr bwMode="auto">
        <a:xfrm>
          <a:off x="5023830" y="4555433"/>
          <a:ext cx="310168" cy="299662"/>
        </a:xfrm>
        <a:prstGeom prst="rect">
          <a:avLst/>
        </a:prstGeom>
        <a:solidFill>
          <a:srgbClr val="99FF99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="horz" wrap="none" lIns="46800" tIns="46800" rIns="46800" bIns="46800" numCol="1" rtlCol="0" anchor="ctr" anchorCtr="0" compatLnSpc="1">
          <a:prstTxWarp prst="textNoShape">
            <a:avLst/>
          </a:prstTxWarp>
        </a:bodyPr>
        <a:lstStyle>
          <a:defPPr>
            <a:defRPr lang="en-US"/>
          </a:defPPr>
          <a:lvl1pPr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1pPr>
          <a:lvl2pPr marL="4572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2pPr>
          <a:lvl3pPr marL="9144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3pPr>
          <a:lvl4pPr marL="13716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4pPr>
          <a:lvl5pPr marL="1828800" algn="l" rtl="0" eaLnBrk="0" fontAlgn="base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Font typeface="Verdana" pitchFamily="34" charset="0"/>
            <a:defRPr sz="2000" b="1" kern="1200">
              <a:solidFill>
                <a:srgbClr val="000000"/>
              </a:solidFill>
              <a:latin typeface="Verdana" pitchFamily="34" charset="0"/>
            </a:defRPr>
          </a:lvl5pPr>
          <a:lvl6pPr marL="22860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6pPr>
          <a:lvl7pPr marL="27432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7pPr>
          <a:lvl8pPr marL="32004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8pPr>
          <a:lvl9pPr marL="3657600" algn="l" defTabSz="914400" rtl="0" eaLnBrk="1" latinLnBrk="0" hangingPunct="1">
            <a:defRPr sz="2000" b="1" kern="1200">
              <a:solidFill>
                <a:srgbClr val="000000"/>
              </a:solidFill>
              <a:latin typeface="Verdana" pitchFamily="34" charset="0"/>
            </a:defRPr>
          </a:lvl9pPr>
        </a:lstStyle>
        <a:p>
          <a:pPr marL="269875" marR="0" algn="l" defTabSz="981075" rtl="0" eaLnBrk="0" fontAlgn="base" latinLnBrk="0" hangingPunct="0">
            <a:lnSpc>
              <a:spcPct val="90000"/>
            </a:lnSpc>
            <a:spcBef>
              <a:spcPct val="40000"/>
            </a:spcBef>
            <a:spcAft>
              <a:spcPct val="0"/>
            </a:spcAft>
            <a:buClr>
              <a:srgbClr val="000000"/>
            </a:buClr>
            <a:buSzTx/>
            <a:buFont typeface="Verdana" pitchFamily="34" charset="0"/>
            <a:buNone/>
            <a:tabLst/>
          </a:pPr>
          <a: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 Optimized lens</a:t>
          </a:r>
          <a:b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</a:br>
          <a:r>
            <a:rPr kumimoji="0" lang="en-US" sz="12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+mn-lt"/>
            </a:rPr>
            <a:t> available</a:t>
          </a:r>
        </a:p>
      </xdr:txBody>
    </xdr:sp>
    <xdr:clientData/>
  </xdr:twoCellAnchor>
  <xdr:twoCellAnchor>
    <xdr:from>
      <xdr:col>8</xdr:col>
      <xdr:colOff>439044</xdr:colOff>
      <xdr:row>18</xdr:row>
      <xdr:rowOff>24335</xdr:rowOff>
    </xdr:from>
    <xdr:to>
      <xdr:col>9</xdr:col>
      <xdr:colOff>77094</xdr:colOff>
      <xdr:row>19</xdr:row>
      <xdr:rowOff>41921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759FB758-B691-4BD7-9A8F-2010D8E06428}"/>
            </a:ext>
          </a:extLst>
        </xdr:cNvPr>
        <xdr:cNvSpPr txBox="1"/>
      </xdr:nvSpPr>
      <xdr:spPr>
        <a:xfrm>
          <a:off x="5052457" y="4596335"/>
          <a:ext cx="275811" cy="2826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stavo.ciardi\Desktop\2000702%20Optotune%20lens%20selector_GCI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i.hung.OPTOTUNE\Desktop\Lens%20Selector\Optotune%20lens%20selector%20v2%20-%20Optart%20-%20Feedba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ocentric lenses"/>
      <sheetName val="Overview (Tele)"/>
      <sheetName val="Telecentric lenses"/>
      <sheetName val="0.25&quot; &amp; 6mm "/>
      <sheetName val="0.25&quot; &amp; 8mm  "/>
      <sheetName val="0.25&quot; &amp; 12mm "/>
      <sheetName val="0.33&quot; &amp; 6mm"/>
      <sheetName val="0.33&quot; &amp; 8mm "/>
      <sheetName val="0.33&quot; &amp; 12mm"/>
      <sheetName val="0.33&quot; &amp; 16mm"/>
      <sheetName val="0.33&quot; &amp; 25mm"/>
      <sheetName val="0.33&quot; &amp; 35mm"/>
      <sheetName val="0.33&quot; &amp; 50mm"/>
      <sheetName val="0.33&quot; &amp; 75mm"/>
      <sheetName val="0.33&quot; &amp; 100mm"/>
      <sheetName val="0.5&quot; &amp; 6mm"/>
      <sheetName val="0.5&quot; &amp; 8mm"/>
      <sheetName val="0.5&quot; &amp; 12mm"/>
      <sheetName val="0.5&quot; &amp; 16mm"/>
      <sheetName val="0.5&quot; &amp; 25mm "/>
      <sheetName val="0.5&quot; &amp; 35mm"/>
      <sheetName val="0.5&quot; &amp; 50mm"/>
      <sheetName val="0.5&quot; &amp; 75mm"/>
      <sheetName val="0.67&quot; &amp; 16mm"/>
      <sheetName val="0.67&quot; &amp; 25mm"/>
      <sheetName val="0.67&quot; &amp; 35mm"/>
      <sheetName val="0.67&quot; &amp; 50mm"/>
      <sheetName val="0.67&quot; &amp; 75mm"/>
      <sheetName val="1&quot; &amp; 12mm"/>
      <sheetName val="1&quot; &amp; 25mm"/>
      <sheetName val="1&quot; &amp; 35mm"/>
      <sheetName val="1&quot; &amp; 50mm"/>
      <sheetName val="1&quot; &amp; 75mm"/>
      <sheetName val="30mm &amp; 25mm"/>
      <sheetName val="30mm &amp; 35mm"/>
      <sheetName val="30mm &amp; 50mm"/>
      <sheetName val="30mm &amp; 75mm"/>
      <sheetName val="0.5&quot; &amp; 0.15x"/>
      <sheetName val="0.5&quot; &amp; 0.35x"/>
      <sheetName val="0.5&quot; &amp; 0.25x"/>
      <sheetName val="0.5&quot; &amp; 0.5x"/>
      <sheetName val="0.5&quot;&amp; 0.66"/>
      <sheetName val="0.67&quot; &amp; 0.25x"/>
      <sheetName val="0.67&quot; &amp; 0.35x "/>
      <sheetName val="0.67&quot; &amp; 0.66x "/>
      <sheetName val="0.67&quot; &amp; 0.75x  "/>
      <sheetName val="0.67&quot; &amp; 1x  "/>
      <sheetName val="0.67&quot; &amp; 2x "/>
      <sheetName val="0.67&quot; &amp; 4x "/>
      <sheetName val="1&quot; &amp; 0.15x"/>
      <sheetName val="1&quot; &amp; 0.25x "/>
      <sheetName val="1&quot; &amp; 0.35x  "/>
      <sheetName val="1&quot; &amp; 0.5x"/>
      <sheetName val="1&quot; &amp; 0.66x "/>
      <sheetName val="1&quot; &amp; 1x "/>
      <sheetName val="1&quot; &amp; 1.5x "/>
      <sheetName val="1&quot; &amp; 2x "/>
      <sheetName val="30mm &amp; 1x"/>
      <sheetName val="30mm &amp; 2x"/>
      <sheetName val="30mm &amp; 3x"/>
      <sheetName val="Entocentric lens DB"/>
      <sheetName val="Old"/>
      <sheetName val="Telecentric lens DB"/>
      <sheetName val="Optotune lens DB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6">
          <cell r="B6" t="str">
            <v>1/2.5"</v>
          </cell>
        </row>
        <row r="7">
          <cell r="B7" t="str">
            <v>1/2.3"</v>
          </cell>
        </row>
        <row r="8">
          <cell r="B8" t="str">
            <v>1/2"</v>
          </cell>
        </row>
        <row r="9">
          <cell r="B9" t="str">
            <v>1/1.8"</v>
          </cell>
        </row>
        <row r="10">
          <cell r="B10" t="str">
            <v>2/3"</v>
          </cell>
        </row>
        <row r="11">
          <cell r="B11" t="str">
            <v>1/1.2"</v>
          </cell>
        </row>
        <row r="12">
          <cell r="B12" t="str">
            <v>1"</v>
          </cell>
        </row>
        <row r="13">
          <cell r="B13" t="str">
            <v>1.1"</v>
          </cell>
        </row>
        <row r="14">
          <cell r="B14" t="str">
            <v>4/3"</v>
          </cell>
        </row>
        <row r="15">
          <cell r="B15" t="str">
            <v>30mm</v>
          </cell>
        </row>
        <row r="16">
          <cell r="B16" t="str">
            <v>60mm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otune lens DB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optotune.com/s/ELM-16-56-10-S-with-Optotune-EL-3-10.pdf" TargetMode="External"/><Relationship Id="rId4" Type="http://schemas.openxmlformats.org/officeDocument/2006/relationships/comments" Target="../comments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optotune.com/s/ELM-25-56-9-S-with-Optotune-EL-3-10.pdf" TargetMode="External"/><Relationship Id="rId4" Type="http://schemas.openxmlformats.org/officeDocument/2006/relationships/comments" Target="../comments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optotune.com/s/ELM-12-56-10-S-with-Optotune-EL-3-10.pdf" TargetMode="External"/><Relationship Id="rId4" Type="http://schemas.openxmlformats.org/officeDocument/2006/relationships/comments" Target="../comments15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optotune.com/s/ELM-16-56-10-S-with-Optotune-EL-3-10.pdf" TargetMode="External"/><Relationship Id="rId4" Type="http://schemas.openxmlformats.org/officeDocument/2006/relationships/comments" Target="../comments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optotune.com/s/ELM-25-56-9-S-with-Optotune-EL-3-10.pdf" TargetMode="External"/><Relationship Id="rId4" Type="http://schemas.openxmlformats.org/officeDocument/2006/relationships/comments" Target="../comments17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www.optotune.com/s/Optotune-35mm-imaging-lens-for-1inch-sensors.pdf" TargetMode="External"/><Relationship Id="rId4" Type="http://schemas.openxmlformats.org/officeDocument/2006/relationships/comments" Target="../comments18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s://static1.squarespace.com/static/5d9dde8d550f0a5f20b60b6a/t/5e4173844b6b8940eee2a0d5/1581347735974/Optotune+35mm+imaging+lens+for+1inch+sensors.pdf" TargetMode="External"/><Relationship Id="rId4" Type="http://schemas.openxmlformats.org/officeDocument/2006/relationships/comments" Target="../comments2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www.optotune.com/s/181213-c4c_50mm_1p1inch-EL-16-40.pdf" TargetMode="External"/><Relationship Id="rId4" Type="http://schemas.openxmlformats.org/officeDocument/2006/relationships/comments" Target="../comments27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s://plum-calliope-7yyr.squarespace.com/s/Sill-Optics-S5LPJ0303-with-EL-16-40-M42-integrated.pdf" TargetMode="External"/><Relationship Id="rId4" Type="http://schemas.openxmlformats.org/officeDocument/2006/relationships/comments" Target="../comments29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https://plum-calliope-7yyr.squarespace.com/s/Optotune-ELM-12-28-18-C-aka-VS-FT12HV-incl-Optotune-EL-16-40.pdf" TargetMode="External"/><Relationship Id="rId4" Type="http://schemas.openxmlformats.org/officeDocument/2006/relationships/comments" Target="../comments30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s://plum-calliope-7yyr.squarespace.com/s/Optotune-ELM-25-28-18-C-incl-Optotune-EL-16-40.pdf" TargetMode="External"/><Relationship Id="rId4" Type="http://schemas.openxmlformats.org/officeDocument/2006/relationships/comments" Target="../comments32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https://www.optotune.com/s/Optotune-35mm-imaging-lens-for-1inch-sensors.pdf" TargetMode="External"/><Relationship Id="rId4" Type="http://schemas.openxmlformats.org/officeDocument/2006/relationships/comments" Target="../comments33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hyperlink" Target="https://plum-calliope-7yyr.squarespace.com/s/181213-c4c_50mm_1p1inch-EL-16-40.pdf" TargetMode="External"/><Relationship Id="rId1" Type="http://schemas.openxmlformats.org/officeDocument/2006/relationships/hyperlink" Target="https://www.optotune.com/s/Test_report_Pyrite_60.pdf" TargetMode="External"/><Relationship Id="rId5" Type="http://schemas.openxmlformats.org/officeDocument/2006/relationships/comments" Target="../comments34.xml"/><Relationship Id="rId4" Type="http://schemas.openxmlformats.org/officeDocument/2006/relationships/vmlDrawing" Target="../drawings/vmlDrawing34.v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hyperlink" Target="https://www.optotune.com/s/Test_report_Pyrite_80.pdf" TargetMode="External"/><Relationship Id="rId1" Type="http://schemas.openxmlformats.org/officeDocument/2006/relationships/hyperlink" Target="https://www.optotune.com/s/Test_report_Pyrite_60.pdf" TargetMode="External"/><Relationship Id="rId5" Type="http://schemas.openxmlformats.org/officeDocument/2006/relationships/comments" Target="../comments35.xml"/><Relationship Id="rId4" Type="http://schemas.openxmlformats.org/officeDocument/2006/relationships/vmlDrawing" Target="../drawings/vmlDrawing35.v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https://www.optotune.com/s/Test_report_Pyrite_60.pdf" TargetMode="External"/><Relationship Id="rId4" Type="http://schemas.openxmlformats.org/officeDocument/2006/relationships/comments" Target="../comments38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totune.com/s/Test_report_Pyrite_60.pdf" TargetMode="External"/><Relationship Id="rId7" Type="http://schemas.openxmlformats.org/officeDocument/2006/relationships/comments" Target="../comments39.xml"/><Relationship Id="rId2" Type="http://schemas.openxmlformats.org/officeDocument/2006/relationships/hyperlink" Target="https://plum-calliope-7yyr.squarespace.com/s/Optotune-EL-16-40-TC-VIS-5D-M42-SK-Apo-Componon-60F4.pdf" TargetMode="External"/><Relationship Id="rId1" Type="http://schemas.openxmlformats.org/officeDocument/2006/relationships/hyperlink" Target="https://plum-calliope-7yyr.squarespace.com/s/Optotune-EL-16-40-TC-VIS-5D-M42-with-Apo-Rodagon-D1x-75mm.pdf" TargetMode="External"/><Relationship Id="rId6" Type="http://schemas.openxmlformats.org/officeDocument/2006/relationships/vmlDrawing" Target="../drawings/vmlDrawing39.vml"/><Relationship Id="rId5" Type="http://schemas.openxmlformats.org/officeDocument/2006/relationships/printerSettings" Target="../printerSettings/printerSettings42.bin"/><Relationship Id="rId4" Type="http://schemas.openxmlformats.org/officeDocument/2006/relationships/hyperlink" Target="https://www.optotune.com/s/Test_report_Pyrite_80.pdf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hyperlink" Target="https://www.silloptics.de/fileadmin/user_upload/Downloads/Datasheet/S5VPJ5060.pdf" TargetMode="External"/><Relationship Id="rId1" Type="http://schemas.openxmlformats.org/officeDocument/2006/relationships/hyperlink" Target="https://www.edmundoptics.com/f/mercurytl-liquid-lens-telecentric-lenses/37273/" TargetMode="External"/><Relationship Id="rId5" Type="http://schemas.openxmlformats.org/officeDocument/2006/relationships/comments" Target="../comments40.xml"/><Relationship Id="rId4" Type="http://schemas.openxmlformats.org/officeDocument/2006/relationships/vmlDrawing" Target="../drawings/vmlDrawing40.v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https://www.edmundoptics.com/f/mercurytl-liquid-lens-telecentric-lenses/37273/" TargetMode="External"/><Relationship Id="rId4" Type="http://schemas.openxmlformats.org/officeDocument/2006/relationships/comments" Target="../comments41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inkhou.com/public/portfolio_item/27898/" TargetMode="External"/><Relationship Id="rId7" Type="http://schemas.openxmlformats.org/officeDocument/2006/relationships/comments" Target="../comments42.xml"/><Relationship Id="rId2" Type="http://schemas.openxmlformats.org/officeDocument/2006/relationships/hyperlink" Target="https://www.silloptics.de/fileadmin/user_upload/Downloads/Datasheet/S5VPJ3060.pdf" TargetMode="External"/><Relationship Id="rId1" Type="http://schemas.openxmlformats.org/officeDocument/2006/relationships/hyperlink" Target="https://www.silloptics.de/fileadmin/user_upload/Downloads/Datasheet/S5VPJ2660.pdf" TargetMode="External"/><Relationship Id="rId6" Type="http://schemas.openxmlformats.org/officeDocument/2006/relationships/vmlDrawing" Target="../drawings/vmlDrawing42.vml"/><Relationship Id="rId5" Type="http://schemas.openxmlformats.org/officeDocument/2006/relationships/printerSettings" Target="../printerSettings/printerSettings45.bin"/><Relationship Id="rId4" Type="http://schemas.openxmlformats.org/officeDocument/2006/relationships/hyperlink" Target="https://www.edmundoptics.com/f/mercurytl-liquid-lens-telecentric-lenses/37273/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https://www.silloptics.de/fileadmin/user_upload/Downloads/Datasheet/S5VPJ2060.pdf" TargetMode="External"/><Relationship Id="rId4" Type="http://schemas.openxmlformats.org/officeDocument/2006/relationships/comments" Target="../comments43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printerSettings" Target="../printerSettings/printerSettings47.bin"/><Relationship Id="rId1" Type="http://schemas.openxmlformats.org/officeDocument/2006/relationships/hyperlink" Target="https://www.silloptics.de/fileadmin/user_upload/Downloads/Datasheet/S5VPJ1560.pdf" TargetMode="External"/><Relationship Id="rId4" Type="http://schemas.openxmlformats.org/officeDocument/2006/relationships/comments" Target="../comments44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lloptics.de/fileadmin/user_upload/Downloads/Datasheet/S5VPJ1565.pdf" TargetMode="External"/><Relationship Id="rId2" Type="http://schemas.openxmlformats.org/officeDocument/2006/relationships/hyperlink" Target="https://www.silloptics.de/fileadmin/user_upload/Downloads/Datasheet/S5VPJ1860.pdf" TargetMode="External"/><Relationship Id="rId1" Type="http://schemas.openxmlformats.org/officeDocument/2006/relationships/hyperlink" Target="https://www.silloptics.de/fileadmin/user_upload/Downloads/Datasheet/S5VPJ5060.pdf" TargetMode="External"/><Relationship Id="rId6" Type="http://schemas.openxmlformats.org/officeDocument/2006/relationships/comments" Target="../comments45.xml"/><Relationship Id="rId5" Type="http://schemas.openxmlformats.org/officeDocument/2006/relationships/vmlDrawing" Target="../drawings/vmlDrawing45.vml"/><Relationship Id="rId4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to-e.com/products/TCEL23036?utm_source=newsletter&amp;utm_medium=email&amp;utm_campaign=TCELSeries-en-worldwide" TargetMode="External"/><Relationship Id="rId2" Type="http://schemas.openxmlformats.org/officeDocument/2006/relationships/hyperlink" Target="https://www.silloptics.de/fileadmin/user_upload/Downloads/Datasheet/S5VPJ6060.pdf" TargetMode="External"/><Relationship Id="rId1" Type="http://schemas.openxmlformats.org/officeDocument/2006/relationships/hyperlink" Target="https://www.silloptics.de/fileadmin/user_upload/Downloads/Datasheet/S5VPJ5060.pdf" TargetMode="External"/><Relationship Id="rId6" Type="http://schemas.openxmlformats.org/officeDocument/2006/relationships/comments" Target="../comments46.xml"/><Relationship Id="rId5" Type="http://schemas.openxmlformats.org/officeDocument/2006/relationships/vmlDrawing" Target="../drawings/vmlDrawing46.vml"/><Relationship Id="rId4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comments" Target="../comments47.xml"/><Relationship Id="rId3" Type="http://schemas.openxmlformats.org/officeDocument/2006/relationships/hyperlink" Target="https://www.silloptics.de/fileadmin/user_upload/Downloads/Datasheet/S5VPJ1260.pdf" TargetMode="External"/><Relationship Id="rId7" Type="http://schemas.openxmlformats.org/officeDocument/2006/relationships/vmlDrawing" Target="../drawings/vmlDrawing47.vml"/><Relationship Id="rId2" Type="http://schemas.openxmlformats.org/officeDocument/2006/relationships/hyperlink" Target="https://www.optotune.com/s/Linkhou-TCPLP23-036-115-with-EL-16-40-TC-VIS-5D-C-integrated.pdf" TargetMode="External"/><Relationship Id="rId1" Type="http://schemas.openxmlformats.org/officeDocument/2006/relationships/hyperlink" Target="https://www.optotune.com/s/Linkhou-TCPLP23-036-115-with-EL-16-40-TC-VIS-5D-C-integrated.pdf" TargetMode="External"/><Relationship Id="rId6" Type="http://schemas.openxmlformats.org/officeDocument/2006/relationships/printerSettings" Target="../printerSettings/printerSettings50.bin"/><Relationship Id="rId5" Type="http://schemas.openxmlformats.org/officeDocument/2006/relationships/hyperlink" Target="https://www.edmundoptics.com/f/mercurytl-liquid-lens-telecentric-lenses/37273/" TargetMode="External"/><Relationship Id="rId4" Type="http://schemas.openxmlformats.org/officeDocument/2006/relationships/hyperlink" Target="https://www.silloptics.de/fileadmin/user_upload/Downloads/Datasheet/S5VPJ6060.pdf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to-e.com/products/TCEL050" TargetMode="External"/><Relationship Id="rId2" Type="http://schemas.openxmlformats.org/officeDocument/2006/relationships/hyperlink" Target="https://www.optotune.com/s/Linkhou-TCPLP23-036-115-with-EL-16-40-TC-VIS-5D-C-integrated.pdf" TargetMode="External"/><Relationship Id="rId1" Type="http://schemas.openxmlformats.org/officeDocument/2006/relationships/hyperlink" Target="https://www.optotune.com/s/Linkhou-TCPLP23-036-115-with-EL-16-40-TC-VIS-5D-C-integrated.pdf" TargetMode="External"/><Relationship Id="rId6" Type="http://schemas.openxmlformats.org/officeDocument/2006/relationships/comments" Target="../comments48.xml"/><Relationship Id="rId5" Type="http://schemas.openxmlformats.org/officeDocument/2006/relationships/vmlDrawing" Target="../drawings/vmlDrawing48.vml"/><Relationship Id="rId4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2" Type="http://schemas.openxmlformats.org/officeDocument/2006/relationships/hyperlink" Target="https://www.opto-e.com/products/TCEL066" TargetMode="External"/><Relationship Id="rId1" Type="http://schemas.openxmlformats.org/officeDocument/2006/relationships/hyperlink" Target="https://www.silloptics.de/fileadmin/user_upload/Downloads/Datasheet/S5VPJ2898.pdf" TargetMode="External"/><Relationship Id="rId5" Type="http://schemas.openxmlformats.org/officeDocument/2006/relationships/comments" Target="../comments49.xml"/><Relationship Id="rId4" Type="http://schemas.openxmlformats.org/officeDocument/2006/relationships/vmlDrawing" Target="../drawings/vmlDrawing49.v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hyperlink" Target="https://www.opto-e.com/products/TCEL075" TargetMode="External"/><Relationship Id="rId1" Type="http://schemas.openxmlformats.org/officeDocument/2006/relationships/hyperlink" Target="https://www.edmundoptics.com/f/mercurytl-liquid-lens-telecentric-lenses/37273/" TargetMode="External"/><Relationship Id="rId5" Type="http://schemas.openxmlformats.org/officeDocument/2006/relationships/comments" Target="../comments50.xml"/><Relationship Id="rId4" Type="http://schemas.openxmlformats.org/officeDocument/2006/relationships/vmlDrawing" Target="../drawings/vmlDrawing50.v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to-e.com/products/TCEL100" TargetMode="External"/><Relationship Id="rId2" Type="http://schemas.openxmlformats.org/officeDocument/2006/relationships/hyperlink" Target="https://vst.co.jp/en/machine-vision-lenses/vs-lql1-series/" TargetMode="External"/><Relationship Id="rId1" Type="http://schemas.openxmlformats.org/officeDocument/2006/relationships/hyperlink" Target="https://vst.co.jp/en/machine-vision-lenses/vs-lql1-series/" TargetMode="External"/><Relationship Id="rId6" Type="http://schemas.openxmlformats.org/officeDocument/2006/relationships/comments" Target="../comments51.xml"/><Relationship Id="rId5" Type="http://schemas.openxmlformats.org/officeDocument/2006/relationships/vmlDrawing" Target="../drawings/vmlDrawing51.vml"/><Relationship Id="rId4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2.vml"/><Relationship Id="rId2" Type="http://schemas.openxmlformats.org/officeDocument/2006/relationships/printerSettings" Target="../printerSettings/printerSettings55.bin"/><Relationship Id="rId1" Type="http://schemas.openxmlformats.org/officeDocument/2006/relationships/hyperlink" Target="http://www.linkhou.com/public/portfolio_item/27898/" TargetMode="External"/><Relationship Id="rId4" Type="http://schemas.openxmlformats.org/officeDocument/2006/relationships/comments" Target="../comments52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to-e.com/products/TCEL150" TargetMode="External"/><Relationship Id="rId7" Type="http://schemas.openxmlformats.org/officeDocument/2006/relationships/comments" Target="../comments53.xml"/><Relationship Id="rId2" Type="http://schemas.openxmlformats.org/officeDocument/2006/relationships/hyperlink" Target="https://vst.co.jp/en/machine-vision-lenses/vs-lql1-series/" TargetMode="External"/><Relationship Id="rId1" Type="http://schemas.openxmlformats.org/officeDocument/2006/relationships/hyperlink" Target="https://vst.co.jp/en/machine-vision-lenses/vs-lql1-series/" TargetMode="External"/><Relationship Id="rId6" Type="http://schemas.openxmlformats.org/officeDocument/2006/relationships/vmlDrawing" Target="../drawings/vmlDrawing53.vml"/><Relationship Id="rId5" Type="http://schemas.openxmlformats.org/officeDocument/2006/relationships/printerSettings" Target="../printerSettings/printerSettings56.bin"/><Relationship Id="rId4" Type="http://schemas.openxmlformats.org/officeDocument/2006/relationships/hyperlink" Target="https://www.opto-e.com/products/TCEL250" TargetMode="Externa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4.vml"/><Relationship Id="rId2" Type="http://schemas.openxmlformats.org/officeDocument/2006/relationships/printerSettings" Target="../printerSettings/printerSettings57.bin"/><Relationship Id="rId1" Type="http://schemas.openxmlformats.org/officeDocument/2006/relationships/hyperlink" Target="https://www.opto-e.com/products/TCEL350" TargetMode="External"/><Relationship Id="rId4" Type="http://schemas.openxmlformats.org/officeDocument/2006/relationships/comments" Target="../comments54.xm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to-e.com/products/TCEL350" TargetMode="External"/><Relationship Id="rId2" Type="http://schemas.openxmlformats.org/officeDocument/2006/relationships/hyperlink" Target="https://vst.co.jp/en/machine-vision-lenses/vs-lql1-series/" TargetMode="External"/><Relationship Id="rId1" Type="http://schemas.openxmlformats.org/officeDocument/2006/relationships/hyperlink" Target="https://vst.co.jp/en/machine-vision-lenses/vs-lql1-series/" TargetMode="External"/><Relationship Id="rId6" Type="http://schemas.openxmlformats.org/officeDocument/2006/relationships/comments" Target="../comments55.xml"/><Relationship Id="rId5" Type="http://schemas.openxmlformats.org/officeDocument/2006/relationships/vmlDrawing" Target="../drawings/vmlDrawing55.vml"/><Relationship Id="rId4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6.vml"/><Relationship Id="rId2" Type="http://schemas.openxmlformats.org/officeDocument/2006/relationships/printerSettings" Target="../printerSettings/printerSettings59.bin"/><Relationship Id="rId1" Type="http://schemas.openxmlformats.org/officeDocument/2006/relationships/hyperlink" Target="https://www.silloptics.de/fileadmin/user_upload/Downloads/Datasheet/S5VPJ1565.pdf" TargetMode="External"/><Relationship Id="rId4" Type="http://schemas.openxmlformats.org/officeDocument/2006/relationships/comments" Target="../comments5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optotune.com/s/ELM-12-56-10-S-with-Optotune-EL-3-10.pdf" TargetMode="External"/><Relationship Id="rId4" Type="http://schemas.openxmlformats.org/officeDocument/2006/relationships/comments" Target="../comments3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hyperlink" Target="https://www.silloptics.de/fileadmin/user_upload/Downloads/Datasheet/S5VPJ6060.pdf" TargetMode="External"/><Relationship Id="rId1" Type="http://schemas.openxmlformats.org/officeDocument/2006/relationships/hyperlink" Target="https://www.silloptics.de/fileadmin/user_upload/Downloads/Datasheet/S5VPJ1565.pdf" TargetMode="External"/><Relationship Id="rId5" Type="http://schemas.openxmlformats.org/officeDocument/2006/relationships/comments" Target="../comments57.xml"/><Relationship Id="rId4" Type="http://schemas.openxmlformats.org/officeDocument/2006/relationships/vmlDrawing" Target="../drawings/vmlDrawing57.vm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1.bin"/><Relationship Id="rId2" Type="http://schemas.openxmlformats.org/officeDocument/2006/relationships/hyperlink" Target="https://www.silloptics.de/fileadmin/user_upload/Downloads/Datasheet/S5VPJ6060.pdf" TargetMode="External"/><Relationship Id="rId1" Type="http://schemas.openxmlformats.org/officeDocument/2006/relationships/hyperlink" Target="https://www.silloptics.de/fileadmin/user_upload/Downloads/Datasheet/S5VPJ1260.pdf" TargetMode="External"/><Relationship Id="rId5" Type="http://schemas.openxmlformats.org/officeDocument/2006/relationships/comments" Target="../comments58.xml"/><Relationship Id="rId4" Type="http://schemas.openxmlformats.org/officeDocument/2006/relationships/vmlDrawing" Target="../drawings/vmlDrawing58.vm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2.bin"/><Relationship Id="rId2" Type="http://schemas.openxmlformats.org/officeDocument/2006/relationships/hyperlink" Target="https://www.optotune.com/s/Optotune-OPT-HP05-LQLTC-110.pdf" TargetMode="External"/><Relationship Id="rId1" Type="http://schemas.openxmlformats.org/officeDocument/2006/relationships/hyperlink" Target="https://www.silloptics.de/fileadmin/user_upload/Downloads/Datasheet/S5VPJ2898.pdf" TargetMode="External"/><Relationship Id="rId5" Type="http://schemas.openxmlformats.org/officeDocument/2006/relationships/comments" Target="../comments59.xml"/><Relationship Id="rId4" Type="http://schemas.openxmlformats.org/officeDocument/2006/relationships/vmlDrawing" Target="../drawings/vmlDrawing59.vm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0.vml"/><Relationship Id="rId2" Type="http://schemas.openxmlformats.org/officeDocument/2006/relationships/printerSettings" Target="../printerSettings/printerSettings63.bin"/><Relationship Id="rId1" Type="http://schemas.openxmlformats.org/officeDocument/2006/relationships/hyperlink" Target="https://www.silloptics.de/fileadmin/user_upload/Downloads/Datasheet/S5VPJ2898.pdf" TargetMode="External"/><Relationship Id="rId4" Type="http://schemas.openxmlformats.org/officeDocument/2006/relationships/comments" Target="../comments60.xml"/></Relationships>
</file>

<file path=xl/worksheets/_rels/sheet64.xml.rels><?xml version="1.0" encoding="UTF-8" standalone="yes"?>
<Relationships xmlns="http://schemas.openxmlformats.org/package/2006/relationships"><Relationship Id="rId8" Type="http://schemas.openxmlformats.org/officeDocument/2006/relationships/comments" Target="../comments61.xml"/><Relationship Id="rId3" Type="http://schemas.openxmlformats.org/officeDocument/2006/relationships/hyperlink" Target="https://vst.co.jp/en/machine-vision-lenses/vs-lql1-series/" TargetMode="External"/><Relationship Id="rId7" Type="http://schemas.openxmlformats.org/officeDocument/2006/relationships/vmlDrawing" Target="../drawings/vmlDrawing61.vml"/><Relationship Id="rId2" Type="http://schemas.openxmlformats.org/officeDocument/2006/relationships/hyperlink" Target="https://www.optotune.com/s/181010-VS-THV1-110-LQL1-EL-16-40-TC-VIS-5D-C.pdf" TargetMode="External"/><Relationship Id="rId1" Type="http://schemas.openxmlformats.org/officeDocument/2006/relationships/hyperlink" Target="https://www.optotune.com/s/181010-VS-THV1-110-LQL1-EL-16-40-TC-VIS-5D-C.pdf" TargetMode="External"/><Relationship Id="rId6" Type="http://schemas.openxmlformats.org/officeDocument/2006/relationships/printerSettings" Target="../printerSettings/printerSettings64.bin"/><Relationship Id="rId5" Type="http://schemas.openxmlformats.org/officeDocument/2006/relationships/hyperlink" Target="https://www.optotune.com/s/Optotune-OPT-HP10-LQLTC-110.pdf" TargetMode="External"/><Relationship Id="rId4" Type="http://schemas.openxmlformats.org/officeDocument/2006/relationships/hyperlink" Target="https://vst.co.jp/en/machine-vision-lenses/vs-lql1-series/" TargetMode="External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2.vml"/><Relationship Id="rId2" Type="http://schemas.openxmlformats.org/officeDocument/2006/relationships/printerSettings" Target="../printerSettings/printerSettings65.bin"/><Relationship Id="rId1" Type="http://schemas.openxmlformats.org/officeDocument/2006/relationships/hyperlink" Target="https://www.silloptics.de/fileadmin/user_upload/Downloads/Datasheet/S5VPJ0627.pdf" TargetMode="External"/><Relationship Id="rId4" Type="http://schemas.openxmlformats.org/officeDocument/2006/relationships/comments" Target="../comments62.xml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hyperlink" Target="https://www.optotune.com/s/Optotune-OPT-HP20-LQLTC-65.pdf" TargetMode="External"/><Relationship Id="rId1" Type="http://schemas.openxmlformats.org/officeDocument/2006/relationships/hyperlink" Target="https://vst.co.jp/en/machine-vision-lenses/vs-lql1-series/" TargetMode="External"/><Relationship Id="rId5" Type="http://schemas.openxmlformats.org/officeDocument/2006/relationships/comments" Target="../comments63.xml"/><Relationship Id="rId4" Type="http://schemas.openxmlformats.org/officeDocument/2006/relationships/vmlDrawing" Target="../drawings/vmlDrawing63.vml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4.vml"/><Relationship Id="rId2" Type="http://schemas.openxmlformats.org/officeDocument/2006/relationships/printerSettings" Target="../printerSettings/printerSettings67.bin"/><Relationship Id="rId1" Type="http://schemas.openxmlformats.org/officeDocument/2006/relationships/hyperlink" Target="https://www.optotune.com/s/Optotune-OPT-HP40-LQLTC-65.pdf" TargetMode="External"/><Relationship Id="rId4" Type="http://schemas.openxmlformats.org/officeDocument/2006/relationships/comments" Target="../comments64.xml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5.xml"/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hyperlink" Target="https://www.optotune.com/s/Optotune-EL-16-40-TC-with-Sill-Correctal-T_20-telecentric-lens.pdf" TargetMode="External"/><Relationship Id="rId1" Type="http://schemas.openxmlformats.org/officeDocument/2006/relationships/hyperlink" Target="https://www.optotune.com/s/Optotune-EL-16-40-TC-with-Sill-Correctal-T_20-telecentric-lens.pdf" TargetMode="External"/><Relationship Id="rId5" Type="http://schemas.openxmlformats.org/officeDocument/2006/relationships/comments" Target="../comments66.xml"/><Relationship Id="rId4" Type="http://schemas.openxmlformats.org/officeDocument/2006/relationships/vmlDrawing" Target="../drawings/vmlDrawing6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7.xml"/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8.xml"/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totune.com/s/Optotune-EL-16-40-TC-with-Sill-Correctal-T_20-telecentric-lens.pdf" TargetMode="External"/><Relationship Id="rId7" Type="http://schemas.openxmlformats.org/officeDocument/2006/relationships/comments" Target="../comments69.xml"/><Relationship Id="rId2" Type="http://schemas.openxmlformats.org/officeDocument/2006/relationships/hyperlink" Target="https://www.silloptics.de/fileadmin/user_upload/Downloads/Datasheet/S5VPJ0426.pdf" TargetMode="External"/><Relationship Id="rId1" Type="http://schemas.openxmlformats.org/officeDocument/2006/relationships/hyperlink" Target="https://www.silloptics.de/fileadmin/user_upload/Downloads/Datasheet/S5VPJ0422.pdf" TargetMode="External"/><Relationship Id="rId6" Type="http://schemas.openxmlformats.org/officeDocument/2006/relationships/vmlDrawing" Target="../drawings/vmlDrawing69.vml"/><Relationship Id="rId5" Type="http://schemas.openxmlformats.org/officeDocument/2006/relationships/printerSettings" Target="../printerSettings/printerSettings72.bin"/><Relationship Id="rId4" Type="http://schemas.openxmlformats.org/officeDocument/2006/relationships/hyperlink" Target="https://www.optotune.com/s/Optotune-EL-16-40-TC-with-Sill-Correctal-T_20-telecentric-lens.pdf" TargetMode="External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hyperlink" Target="https://www.silloptics.de/fileadmin/user_upload/Downloads/Datasheet/S5VPJ0426.pdf" TargetMode="External"/><Relationship Id="rId1" Type="http://schemas.openxmlformats.org/officeDocument/2006/relationships/hyperlink" Target="https://www.silloptics.de/fileadmin/user_upload/Downloads/Datasheet/S5VPJ0420.pdf" TargetMode="External"/><Relationship Id="rId5" Type="http://schemas.openxmlformats.org/officeDocument/2006/relationships/comments" Target="../comments70.xml"/><Relationship Id="rId4" Type="http://schemas.openxmlformats.org/officeDocument/2006/relationships/vmlDrawing" Target="../drawings/vmlDrawing70.vml"/></Relationships>
</file>

<file path=xl/worksheets/_rels/sheet74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jencam.de/WebRoot/Store/Shops/JenCam/5976/0640/29A7/EB45/36DA/4DEB/AE87/1383/LMxxJMC3.pdf" TargetMode="External"/><Relationship Id="rId21" Type="http://schemas.openxmlformats.org/officeDocument/2006/relationships/hyperlink" Target="http://www.rmaelectronics.com/content/Tamron-Lens-PDF/M112FM75_00.pdf" TargetMode="External"/><Relationship Id="rId42" Type="http://schemas.openxmlformats.org/officeDocument/2006/relationships/hyperlink" Target="https://www.lensation.de/product/B5M12056/" TargetMode="External"/><Relationship Id="rId47" Type="http://schemas.openxmlformats.org/officeDocument/2006/relationships/hyperlink" Target="https://schneiderkreuznach.com/application/files/6715/4114/9493/1088325_Xenon-Ruby_2-2_25.pdf" TargetMode="External"/><Relationship Id="rId63" Type="http://schemas.openxmlformats.org/officeDocument/2006/relationships/hyperlink" Target="https://www.opto-e.com/en/products/EL5MP-series/EL5MP0656" TargetMode="External"/><Relationship Id="rId68" Type="http://schemas.openxmlformats.org/officeDocument/2006/relationships/hyperlink" Target="https://www.optotune.com/s/ELM-12-56-10-S-with-Optotune-EL-3-10.pdf" TargetMode="External"/><Relationship Id="rId2" Type="http://schemas.openxmlformats.org/officeDocument/2006/relationships/hyperlink" Target="https://computar.com/resources/files_v2/878/M2518-MPW2.pdf" TargetMode="External"/><Relationship Id="rId16" Type="http://schemas.openxmlformats.org/officeDocument/2006/relationships/hyperlink" Target="http://www.rmaelectronics.com/content/Tamron-Lens-PDF/M112FM25.pdf" TargetMode="External"/><Relationship Id="rId29" Type="http://schemas.openxmlformats.org/officeDocument/2006/relationships/hyperlink" Target="https://www.edmundoptics.com/imaging-lenses/fixed-focal-length-lenses/35mm-f-4.0-Cr-Series-Fixed-Focal-Length-Lens/" TargetMode="External"/><Relationship Id="rId11" Type="http://schemas.openxmlformats.org/officeDocument/2006/relationships/hyperlink" Target="http://www.rmaelectronics.com/content/Kowa-Lenses/LM16JC5M2.pdf" TargetMode="External"/><Relationship Id="rId24" Type="http://schemas.openxmlformats.org/officeDocument/2006/relationships/hyperlink" Target="http://www.jencam.de/WebRoot/Store/Shops/JenCam/5976/0640/29A7/EB45/36DA/4DEB/AE87/1383/LMxxJMC3.pdf" TargetMode="External"/><Relationship Id="rId32" Type="http://schemas.openxmlformats.org/officeDocument/2006/relationships/hyperlink" Target="https://www.edmundoptics.com/imaging-lenses/fixed-focal-length-lenses/12mm-f4-cr-series-fixed-focal-length-lens/" TargetMode="External"/><Relationship Id="rId37" Type="http://schemas.openxmlformats.org/officeDocument/2006/relationships/hyperlink" Target="https://www.lensation.de/product/B10M5022S12/" TargetMode="External"/><Relationship Id="rId40" Type="http://schemas.openxmlformats.org/officeDocument/2006/relationships/hyperlink" Target="https://www.lensation.de/product/BK5M5020/" TargetMode="External"/><Relationship Id="rId45" Type="http://schemas.openxmlformats.org/officeDocument/2006/relationships/hyperlink" Target="https://www.optart.co.jp/cctv_lens/lm/" TargetMode="External"/><Relationship Id="rId53" Type="http://schemas.openxmlformats.org/officeDocument/2006/relationships/hyperlink" Target="https://www.lensation.de/product/B5M8430N/" TargetMode="External"/><Relationship Id="rId58" Type="http://schemas.openxmlformats.org/officeDocument/2006/relationships/hyperlink" Target="https://lenses.kowa-usa.com/fc-series/1293-lm50fc.html" TargetMode="External"/><Relationship Id="rId66" Type="http://schemas.openxmlformats.org/officeDocument/2006/relationships/hyperlink" Target="https://www.opto-e.com/en/products/EL5MP-series/EL5MP1656" TargetMode="External"/><Relationship Id="rId74" Type="http://schemas.openxmlformats.org/officeDocument/2006/relationships/vmlDrawing" Target="../drawings/vmlDrawing71.vml"/><Relationship Id="rId5" Type="http://schemas.openxmlformats.org/officeDocument/2006/relationships/hyperlink" Target="http://www.fujifilm.com/news/n170214.html" TargetMode="External"/><Relationship Id="rId61" Type="http://schemas.openxmlformats.org/officeDocument/2006/relationships/hyperlink" Target="https://www.optotune.com/s/Optotune-ELM-60-datasheet.pdf" TargetMode="External"/><Relationship Id="rId19" Type="http://schemas.openxmlformats.org/officeDocument/2006/relationships/hyperlink" Target="http://www.rmaelectronics.com/content/Tamron-Lens-PDF/M112FM35.pdf" TargetMode="External"/><Relationship Id="rId14" Type="http://schemas.openxmlformats.org/officeDocument/2006/relationships/hyperlink" Target="http://www.rmaelectronics.com/content/Kowa-Lenses/LM50JC10M.pdf" TargetMode="External"/><Relationship Id="rId22" Type="http://schemas.openxmlformats.org/officeDocument/2006/relationships/hyperlink" Target="http://www.jencam.de/WebRoot/Store/Shops/JenCam/5976/0640/29A7/EB45/36DA/4DEB/AE87/1383/LMxxJMC3.pdf" TargetMode="External"/><Relationship Id="rId27" Type="http://schemas.openxmlformats.org/officeDocument/2006/relationships/hyperlink" Target="https://www.zeiss.de/content/dam/camera-lenses/files/service/download-center/datasheets/industrial-lenses/interlock-lenses/datasheet-zeiss-interlock-235.pdf" TargetMode="External"/><Relationship Id="rId30" Type="http://schemas.openxmlformats.org/officeDocument/2006/relationships/hyperlink" Target="https://www.edmundoptics.com/imaging-lenses/fixed-focal-length-lenses/25mm-f4-cr-series-fixed-focal-length-lens/" TargetMode="External"/><Relationship Id="rId35" Type="http://schemas.openxmlformats.org/officeDocument/2006/relationships/hyperlink" Target="https://schneiderkreuznach.com/application/files/1215/1843/1785/Xenon-Topaz-2025-0901.pdf" TargetMode="External"/><Relationship Id="rId43" Type="http://schemas.openxmlformats.org/officeDocument/2006/relationships/hyperlink" Target="https://www.optart.co.jp/cctv_lens/vmk-c/" TargetMode="External"/><Relationship Id="rId48" Type="http://schemas.openxmlformats.org/officeDocument/2006/relationships/hyperlink" Target="https://schneiderkreuznach.com/application/files/9215/4114/9441/1074625_Xenon-Ruby_2-2_10.pdf" TargetMode="External"/><Relationship Id="rId56" Type="http://schemas.openxmlformats.org/officeDocument/2006/relationships/hyperlink" Target="https://www.kowa-lenses.com/en/applications/machine-vision/328/lm65-ir-p" TargetMode="External"/><Relationship Id="rId64" Type="http://schemas.openxmlformats.org/officeDocument/2006/relationships/hyperlink" Target="https://www.opto-e.com/en/products/EL5MP-series/EL5MP0856" TargetMode="External"/><Relationship Id="rId69" Type="http://schemas.openxmlformats.org/officeDocument/2006/relationships/hyperlink" Target="https://www.optotune.com/s/ELM-16-56-10-S-with-Optotune-EL-3-10.pdf" TargetMode="External"/><Relationship Id="rId8" Type="http://schemas.openxmlformats.org/officeDocument/2006/relationships/hyperlink" Target="https://computar.com/resources/files_v2/1601/M1224-MPW2_8-14.pdf" TargetMode="External"/><Relationship Id="rId51" Type="http://schemas.openxmlformats.org/officeDocument/2006/relationships/hyperlink" Target="https://www.tamron.biz/en/data/ipcctv/cctv_mg/23fm50sp.html" TargetMode="External"/><Relationship Id="rId72" Type="http://schemas.openxmlformats.org/officeDocument/2006/relationships/hyperlink" Target="https://www.optotune.com/s/Optotune-ELM-8-56-9-S-datasheet.pdf" TargetMode="External"/><Relationship Id="rId3" Type="http://schemas.openxmlformats.org/officeDocument/2006/relationships/hyperlink" Target="http://www.fujifilm.com/news/n170214.html" TargetMode="External"/><Relationship Id="rId12" Type="http://schemas.openxmlformats.org/officeDocument/2006/relationships/hyperlink" Target="http://www.rmaelectronics.com/content/Kowa-Lenses/LM12JC5M2.pdf" TargetMode="External"/><Relationship Id="rId17" Type="http://schemas.openxmlformats.org/officeDocument/2006/relationships/hyperlink" Target="http://www.rmaelectronics.com/content/Tamron-Lens-PDF/M112FM16.pdf" TargetMode="External"/><Relationship Id="rId25" Type="http://schemas.openxmlformats.org/officeDocument/2006/relationships/hyperlink" Target="http://www.jencam.de/WebRoot/Store/Shops/JenCam/5976/0640/29A7/EB45/36DA/4DEB/AE87/1383/LMxxJMC3.pdf" TargetMode="External"/><Relationship Id="rId33" Type="http://schemas.openxmlformats.org/officeDocument/2006/relationships/hyperlink" Target="https://schneiderkreuznach.com/application/files/1515/1843/1817/Xenon-Topaz-2050-0901.pdf" TargetMode="External"/><Relationship Id="rId38" Type="http://schemas.openxmlformats.org/officeDocument/2006/relationships/hyperlink" Target="https://www.lensation.de/product/B10M5425/" TargetMode="External"/><Relationship Id="rId46" Type="http://schemas.openxmlformats.org/officeDocument/2006/relationships/hyperlink" Target="https://www.optart.co.jp/cctv_lens/lm/" TargetMode="External"/><Relationship Id="rId59" Type="http://schemas.openxmlformats.org/officeDocument/2006/relationships/hyperlink" Target="https://www.optotune.com/s/Optotune-ELM-60-datasheet.pdf" TargetMode="External"/><Relationship Id="rId67" Type="http://schemas.openxmlformats.org/officeDocument/2006/relationships/hyperlink" Target="https://www.opto-e.com/en/products/EL5MP-series/EL5MP2556-2" TargetMode="External"/><Relationship Id="rId20" Type="http://schemas.openxmlformats.org/officeDocument/2006/relationships/hyperlink" Target="http://www.rmaelectronics.com/content/Tamron-Lens-PDF/M112FM50.pdf" TargetMode="External"/><Relationship Id="rId41" Type="http://schemas.openxmlformats.org/officeDocument/2006/relationships/hyperlink" Target="https://www.lensation.de/product/B10M7224/" TargetMode="External"/><Relationship Id="rId54" Type="http://schemas.openxmlformats.org/officeDocument/2006/relationships/hyperlink" Target="http://www.qioptiq-shop.com/en/Precision-Optics/LINOS-Machine-Vision-Solutions/LINOS-Machine-Vision-Lenses/Inspec-x-L-4-60-and-4-100.html" TargetMode="External"/><Relationship Id="rId62" Type="http://schemas.openxmlformats.org/officeDocument/2006/relationships/hyperlink" Target="https://www.optotune.com/s/Optotune-ELM-80-datasheet.pdf" TargetMode="External"/><Relationship Id="rId70" Type="http://schemas.openxmlformats.org/officeDocument/2006/relationships/hyperlink" Target="https://www.optotune.com/s/ELM-25-56-9-S-with-Optotune-EL-3-10.pdf" TargetMode="External"/><Relationship Id="rId75" Type="http://schemas.openxmlformats.org/officeDocument/2006/relationships/comments" Target="../comments71.xml"/><Relationship Id="rId1" Type="http://schemas.openxmlformats.org/officeDocument/2006/relationships/hyperlink" Target="http://www.fujifilm.com/news/n170214.html" TargetMode="External"/><Relationship Id="rId6" Type="http://schemas.openxmlformats.org/officeDocument/2006/relationships/hyperlink" Target="http://www.fujifilm.com/news/n170214.html" TargetMode="External"/><Relationship Id="rId15" Type="http://schemas.openxmlformats.org/officeDocument/2006/relationships/hyperlink" Target="http://www.rmaelectronics.com/content/Kowa-Lenses/LM25JC5M2.pdf" TargetMode="External"/><Relationship Id="rId23" Type="http://schemas.openxmlformats.org/officeDocument/2006/relationships/hyperlink" Target="http://www.jencam.de/WebRoot/Store/Shops/JenCam/5976/0640/29A7/EB45/36DA/4DEB/AE87/1383/LMxxJMC3.pdf" TargetMode="External"/><Relationship Id="rId28" Type="http://schemas.openxmlformats.org/officeDocument/2006/relationships/hyperlink" Target="https://www.edmundoptics.com/imaging-lenses/fixed-focal-length-lenses/50mm-f-4.0-Cr-Series-Fixed-Focal-Length-Lens/" TargetMode="External"/><Relationship Id="rId36" Type="http://schemas.openxmlformats.org/officeDocument/2006/relationships/hyperlink" Target="https://schneiderkreuznach.com/application/files/4815/2664/1228/Xenon-Topaz-2038-0901_M.pdf" TargetMode="External"/><Relationship Id="rId49" Type="http://schemas.openxmlformats.org/officeDocument/2006/relationships/hyperlink" Target="https://schneiderkreuznach.com/application/files/6415/4114/9468/1074626_Xenon-Ruby_2-3_16.pdf" TargetMode="External"/><Relationship Id="rId57" Type="http://schemas.openxmlformats.org/officeDocument/2006/relationships/hyperlink" Target="https://www.kowa-lenses.com/en/applications/machine-vision/326/lm50-ir-p" TargetMode="External"/><Relationship Id="rId10" Type="http://schemas.openxmlformats.org/officeDocument/2006/relationships/hyperlink" Target="https://computar.com/resources/files_v2/876/M5028-MPW2.pdf" TargetMode="External"/><Relationship Id="rId31" Type="http://schemas.openxmlformats.org/officeDocument/2006/relationships/hyperlink" Target="https://www.edmundoptics.com/imaging-lenses/fixed-focal-length-lenses/16mm-f4-cr-series-fixed-focal-length-lens/" TargetMode="External"/><Relationship Id="rId44" Type="http://schemas.openxmlformats.org/officeDocument/2006/relationships/hyperlink" Target="https://www.optart.co.jp/cctv_lens/mk/" TargetMode="External"/><Relationship Id="rId52" Type="http://schemas.openxmlformats.org/officeDocument/2006/relationships/hyperlink" Target="https://www.optotune.com/images/products/Optotune%2035mm%20imaging%20lens%20for%201inch%20sensors.pdf" TargetMode="External"/><Relationship Id="rId60" Type="http://schemas.openxmlformats.org/officeDocument/2006/relationships/hyperlink" Target="https://www.optotune.com/s/Optotune-ELM-80-datasheet.pdf" TargetMode="External"/><Relationship Id="rId65" Type="http://schemas.openxmlformats.org/officeDocument/2006/relationships/hyperlink" Target="https://www.opto-e.com/en/products/EL5MP-series/EL5MP1256" TargetMode="External"/><Relationship Id="rId73" Type="http://schemas.openxmlformats.org/officeDocument/2006/relationships/printerSettings" Target="../printerSettings/printerSettings74.bin"/><Relationship Id="rId4" Type="http://schemas.openxmlformats.org/officeDocument/2006/relationships/hyperlink" Target="http://www.fujifilm.com/news/n170214.html" TargetMode="External"/><Relationship Id="rId9" Type="http://schemas.openxmlformats.org/officeDocument/2006/relationships/hyperlink" Target="https://computar.com/resources/files_v2/879/M3520-MPW2.pdf" TargetMode="External"/><Relationship Id="rId13" Type="http://schemas.openxmlformats.org/officeDocument/2006/relationships/hyperlink" Target="http://www.rmaelectronics.com/content/Kowa-Lenses/LM35JC5M2.pdf" TargetMode="External"/><Relationship Id="rId18" Type="http://schemas.openxmlformats.org/officeDocument/2006/relationships/hyperlink" Target="http://www.rmaelectronics.com/content/Tamron-Lens-PDF/M112FM12.pdf" TargetMode="External"/><Relationship Id="rId39" Type="http://schemas.openxmlformats.org/officeDocument/2006/relationships/hyperlink" Target="https://www.lensation.de/product/B3M6020S12/" TargetMode="External"/><Relationship Id="rId34" Type="http://schemas.openxmlformats.org/officeDocument/2006/relationships/hyperlink" Target="https://schneiderkreuznach.com/application/files/2715/1843/1798/Xenon-Topaz-2030-0903.pdf" TargetMode="External"/><Relationship Id="rId50" Type="http://schemas.openxmlformats.org/officeDocument/2006/relationships/hyperlink" Target="https://schneiderkreuznach.com/application/files/2515/4114/9519/1074627_Xenon-Ruby_2-3_35.pdf" TargetMode="External"/><Relationship Id="rId55" Type="http://schemas.openxmlformats.org/officeDocument/2006/relationships/hyperlink" Target="http://www.qioptiq-shop.com/en/Precision-Optics/LINOS-Machine-Vision-Solutions/LINOS-Machine-Vision-Lenses/Inspec-x-L-4-60-and-4-100.html" TargetMode="External"/><Relationship Id="rId7" Type="http://schemas.openxmlformats.org/officeDocument/2006/relationships/hyperlink" Target="https://computar.com/resources/files_v2/877/M1620-MPW2.pdf" TargetMode="External"/><Relationship Id="rId71" Type="http://schemas.openxmlformats.org/officeDocument/2006/relationships/hyperlink" Target="https://www.optotune.com/images/products/181213%20c4c_50mm_1p1inch%20%2B%20EL-16-40.pdf" TargetMode="External"/></Relationships>
</file>

<file path=xl/worksheets/_rels/sheet75.xml.rels><?xml version="1.0" encoding="UTF-8" standalone="yes"?>
<Relationships xmlns="http://schemas.openxmlformats.org/package/2006/relationships"><Relationship Id="rId13" Type="http://schemas.openxmlformats.org/officeDocument/2006/relationships/hyperlink" Target="https://vst.co.jp/en/machine-vision-lenses/vs-lql1-series/" TargetMode="External"/><Relationship Id="rId18" Type="http://schemas.openxmlformats.org/officeDocument/2006/relationships/hyperlink" Target="https://www.optotune.com/s/181010-VS-THV1-110-LQL1-EL-16-40-TC-VIS-5D-C.pdf" TargetMode="External"/><Relationship Id="rId26" Type="http://schemas.openxmlformats.org/officeDocument/2006/relationships/hyperlink" Target="https://vst.co.jp/en/machine-vision-lenses/vs-lql1-series/" TargetMode="External"/><Relationship Id="rId39" Type="http://schemas.openxmlformats.org/officeDocument/2006/relationships/hyperlink" Target="https://www.optotune.com/s/Optotune-EL-16-40-TC-with-Sill-Correctal-T_20-telecentric-lens.pdf" TargetMode="External"/><Relationship Id="rId21" Type="http://schemas.openxmlformats.org/officeDocument/2006/relationships/hyperlink" Target="https://www.edmundoptics.com/f/mercurytl-liquid-lens-telecentric-lenses/37273/" TargetMode="External"/><Relationship Id="rId34" Type="http://schemas.openxmlformats.org/officeDocument/2006/relationships/hyperlink" Target="https://www.opto-e.com/products/TCEL100" TargetMode="External"/><Relationship Id="rId42" Type="http://schemas.openxmlformats.org/officeDocument/2006/relationships/hyperlink" Target="https://www.silloptics.de/fileadmin/user_upload/Downloads/Datasheet/S5VPJ0422-216.pdf" TargetMode="External"/><Relationship Id="rId47" Type="http://schemas.openxmlformats.org/officeDocument/2006/relationships/hyperlink" Target="https://www.optotune.com/s/Optotune-OPT-HP20-LQLTC-65.pdf" TargetMode="External"/><Relationship Id="rId7" Type="http://schemas.openxmlformats.org/officeDocument/2006/relationships/hyperlink" Target="https://www.edmundoptics.com/f/mercurytl-liquid-lens-telecentric-lenses/37273/" TargetMode="External"/><Relationship Id="rId2" Type="http://schemas.openxmlformats.org/officeDocument/2006/relationships/hyperlink" Target="https://vst.co.jp/en/vs-thv-series/" TargetMode="External"/><Relationship Id="rId16" Type="http://schemas.openxmlformats.org/officeDocument/2006/relationships/hyperlink" Target="https://www.silloptics.de/fileadmin/user_upload/Downloads/Datasheet/S5VPJ1260.pdf" TargetMode="External"/><Relationship Id="rId29" Type="http://schemas.openxmlformats.org/officeDocument/2006/relationships/hyperlink" Target="https://www.opto-e.com/products/TCEL23036" TargetMode="External"/><Relationship Id="rId11" Type="http://schemas.openxmlformats.org/officeDocument/2006/relationships/hyperlink" Target="https://www.edmundoptics.com/f/mercurytl-liquid-lens-telecentric-lenses/37273/" TargetMode="External"/><Relationship Id="rId24" Type="http://schemas.openxmlformats.org/officeDocument/2006/relationships/hyperlink" Target="https://vst.co.jp/en/machine-vision-lenses/vs-lql1-series/" TargetMode="External"/><Relationship Id="rId32" Type="http://schemas.openxmlformats.org/officeDocument/2006/relationships/hyperlink" Target="https://www.opto-e.com/products/TCEL066" TargetMode="External"/><Relationship Id="rId37" Type="http://schemas.openxmlformats.org/officeDocument/2006/relationships/hyperlink" Target="https://www.opto-e.com/products/TCEL350" TargetMode="External"/><Relationship Id="rId40" Type="http://schemas.openxmlformats.org/officeDocument/2006/relationships/hyperlink" Target="https://www.silloptics.de/fileadmin/user_upload/Downloads/Datasheet/S5VPJ0422-216.pdf" TargetMode="External"/><Relationship Id="rId45" Type="http://schemas.openxmlformats.org/officeDocument/2006/relationships/hyperlink" Target="https://www.optotune.com/s/Optotune-OPT-HP05-LQLTC-110.pdf" TargetMode="External"/><Relationship Id="rId5" Type="http://schemas.openxmlformats.org/officeDocument/2006/relationships/hyperlink" Target="https://www.silloptics.de/fileadmin/user_upload/Downloads/Datasheet/S5VPJ1260.pdf" TargetMode="External"/><Relationship Id="rId15" Type="http://schemas.openxmlformats.org/officeDocument/2006/relationships/hyperlink" Target="https://www.silloptics.de/fileadmin/user_upload/Downloads/Datasheet/S5VPJ6060.pdf" TargetMode="External"/><Relationship Id="rId23" Type="http://schemas.openxmlformats.org/officeDocument/2006/relationships/hyperlink" Target="https://www.edmundoptics.com/f/mercurytl-liquid-lens-telecentric-lenses/37273/" TargetMode="External"/><Relationship Id="rId28" Type="http://schemas.openxmlformats.org/officeDocument/2006/relationships/hyperlink" Target="https://www.edmundoptics.com/f/mercurytl-liquid-lens-telecentric-lenses/37273/" TargetMode="External"/><Relationship Id="rId36" Type="http://schemas.openxmlformats.org/officeDocument/2006/relationships/hyperlink" Target="https://www.opto-e.com/products/TCEL250" TargetMode="External"/><Relationship Id="rId49" Type="http://schemas.openxmlformats.org/officeDocument/2006/relationships/printerSettings" Target="../printerSettings/printerSettings75.bin"/><Relationship Id="rId10" Type="http://schemas.openxmlformats.org/officeDocument/2006/relationships/hyperlink" Target="https://vst.co.jp/en/machine-vision-lenses/vs-lql1-series/" TargetMode="External"/><Relationship Id="rId19" Type="http://schemas.openxmlformats.org/officeDocument/2006/relationships/hyperlink" Target="https://www.optotune.com/s/181010-VS-THV1-110-LQL1-EL-16-40-TC-VIS-5D-C.pdf" TargetMode="External"/><Relationship Id="rId31" Type="http://schemas.openxmlformats.org/officeDocument/2006/relationships/hyperlink" Target="https://www.opto-e.com/products/TCEL050" TargetMode="External"/><Relationship Id="rId44" Type="http://schemas.openxmlformats.org/officeDocument/2006/relationships/hyperlink" Target="http://www.linkhou.com/public/portfolio_item/27898/" TargetMode="External"/><Relationship Id="rId4" Type="http://schemas.openxmlformats.org/officeDocument/2006/relationships/hyperlink" Target="https://www.silloptics.de/fileadmin/user_upload/Downloads/Datasheet/S5VPJ6060.pdf" TargetMode="External"/><Relationship Id="rId9" Type="http://schemas.openxmlformats.org/officeDocument/2006/relationships/hyperlink" Target="http://vitalvisiontechnology.com/machine-vision-lenses/telecentric-lens/vs-tch-series/vs-tch4-65co/" TargetMode="External"/><Relationship Id="rId14" Type="http://schemas.openxmlformats.org/officeDocument/2006/relationships/hyperlink" Target="https://www.silloptics.de/fileadmin/user_upload/Downloads/Datasheet/S5VPJ1565.pdf" TargetMode="External"/><Relationship Id="rId22" Type="http://schemas.openxmlformats.org/officeDocument/2006/relationships/hyperlink" Target="https://www.edmundoptics.com/f/mercurytl-liquid-lens-telecentric-lenses/37273/" TargetMode="External"/><Relationship Id="rId27" Type="http://schemas.openxmlformats.org/officeDocument/2006/relationships/hyperlink" Target="https://www.edmundoptics.com/f/mercurytl-liquid-lens-telecentric-lenses/37273/" TargetMode="External"/><Relationship Id="rId30" Type="http://schemas.openxmlformats.org/officeDocument/2006/relationships/hyperlink" Target="https://www.opto-e.com/products/TCEL23036?utm_source=newsletter&amp;utm_medium=email&amp;utm_campaign=TCELSeries-en-worldwide" TargetMode="External"/><Relationship Id="rId35" Type="http://schemas.openxmlformats.org/officeDocument/2006/relationships/hyperlink" Target="https://www.opto-e.com/products/TCEL150" TargetMode="External"/><Relationship Id="rId43" Type="http://schemas.openxmlformats.org/officeDocument/2006/relationships/hyperlink" Target="https://www.optotune.com/s/Linkhou-TCPLP23-036-115-with-EL-16-40-TC-VIS-5D-C-integrated.pdf" TargetMode="External"/><Relationship Id="rId48" Type="http://schemas.openxmlformats.org/officeDocument/2006/relationships/hyperlink" Target="https://www.optotune.com/s/Optotune-OPT-HP40-LQLTC-65.pdf" TargetMode="External"/><Relationship Id="rId8" Type="http://schemas.openxmlformats.org/officeDocument/2006/relationships/hyperlink" Target="https://www.edmundoptics.com/f/mercurytl-liquid-lens-telecentric-lenses/37273/" TargetMode="External"/><Relationship Id="rId3" Type="http://schemas.openxmlformats.org/officeDocument/2006/relationships/hyperlink" Target="https://vst.co.jp/en/vs-tm-series/" TargetMode="External"/><Relationship Id="rId12" Type="http://schemas.openxmlformats.org/officeDocument/2006/relationships/hyperlink" Target="https://www.edmundoptics.com/f/mercurytl-liquid-lens-telecentric-lenses/37273/" TargetMode="External"/><Relationship Id="rId17" Type="http://schemas.openxmlformats.org/officeDocument/2006/relationships/hyperlink" Target="https://www.silloptics.de/fileadmin/user_upload/Downloads/Datasheet/S5VPJ2898.pdf" TargetMode="External"/><Relationship Id="rId25" Type="http://schemas.openxmlformats.org/officeDocument/2006/relationships/hyperlink" Target="https://vst.co.jp/en/machine-vision-lenses/vs-lql1-series/" TargetMode="External"/><Relationship Id="rId33" Type="http://schemas.openxmlformats.org/officeDocument/2006/relationships/hyperlink" Target="https://www.opto-e.com/products/TCEL075" TargetMode="External"/><Relationship Id="rId38" Type="http://schemas.openxmlformats.org/officeDocument/2006/relationships/hyperlink" Target="https://www.opto-e.com/products/TCEL350" TargetMode="External"/><Relationship Id="rId46" Type="http://schemas.openxmlformats.org/officeDocument/2006/relationships/hyperlink" Target="https://www.optotune.com/s/Optotune-OPT-HP10-LQLTC-110.pdf" TargetMode="External"/><Relationship Id="rId20" Type="http://schemas.openxmlformats.org/officeDocument/2006/relationships/hyperlink" Target="https://www.edmundoptics.com/f/mercurytl-liquid-lens-telecentric-lenses/37273/" TargetMode="External"/><Relationship Id="rId41" Type="http://schemas.openxmlformats.org/officeDocument/2006/relationships/hyperlink" Target="http://www.linkhou.com/public/portfolio_item/27898/" TargetMode="External"/><Relationship Id="rId1" Type="http://schemas.openxmlformats.org/officeDocument/2006/relationships/hyperlink" Target="http://vitalvisiontechnology.com/machine-vision-lenses/telecentric-lens/vs-tch-series/vs-tch4-65/" TargetMode="External"/><Relationship Id="rId6" Type="http://schemas.openxmlformats.org/officeDocument/2006/relationships/hyperlink" Target="https://www.silloptics.de/fileadmin/user_upload/Downloads/Datasheet/S5VPJ2898.pdf" TargetMode="External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2.xml"/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3.xml"/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optotune.com/s/ELM-12-56-10-S-with-Optotune-EL-3-10.pdf" TargetMode="External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99FF"/>
    <pageSetUpPr fitToPage="1"/>
  </sheetPr>
  <dimension ref="A1:O29"/>
  <sheetViews>
    <sheetView showGridLines="0" zoomScaleNormal="100" workbookViewId="0"/>
  </sheetViews>
  <sheetFormatPr defaultColWidth="9.140625" defaultRowHeight="21.75" customHeight="1"/>
  <cols>
    <col min="1" max="1" width="2.28515625" style="3" customWidth="1"/>
    <col min="2" max="14" width="9.5703125" style="3" customWidth="1"/>
    <col min="15" max="15" width="9.140625" style="3"/>
    <col min="16" max="16" width="9.140625" style="3" customWidth="1"/>
    <col min="17" max="16384" width="9.140625" style="3"/>
  </cols>
  <sheetData>
    <row r="1" spans="1:15" ht="42.75" customHeight="1">
      <c r="A1" s="85" t="s">
        <v>0</v>
      </c>
      <c r="B1" s="86" t="s">
        <v>1</v>
      </c>
      <c r="C1" s="86"/>
      <c r="D1" s="86"/>
      <c r="E1" s="86"/>
      <c r="F1" s="85"/>
      <c r="G1" s="85"/>
      <c r="H1" s="85"/>
      <c r="I1" s="85"/>
      <c r="J1" s="85"/>
      <c r="K1" s="85"/>
      <c r="L1" s="85"/>
      <c r="M1" s="85"/>
      <c r="N1" s="85"/>
      <c r="O1" s="87"/>
    </row>
    <row r="2" spans="1:15" ht="12.6" customHeigh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8"/>
      <c r="N2" s="87"/>
      <c r="O2" s="87"/>
    </row>
    <row r="3" spans="1:15" ht="20.100000000000001" customHeight="1">
      <c r="A3" s="87"/>
      <c r="B3" s="89" t="s">
        <v>2</v>
      </c>
      <c r="C3" s="89"/>
      <c r="D3" s="89"/>
      <c r="E3" s="89"/>
      <c r="F3" s="89"/>
      <c r="H3" s="144">
        <v>2300</v>
      </c>
      <c r="I3" s="94" t="s">
        <v>3</v>
      </c>
      <c r="J3" s="89"/>
      <c r="K3" s="174" t="s">
        <v>4</v>
      </c>
      <c r="L3" s="87"/>
      <c r="M3" s="175" t="s">
        <v>870</v>
      </c>
      <c r="N3" s="175"/>
      <c r="O3" s="87"/>
    </row>
    <row r="4" spans="1:15" ht="20.100000000000001" customHeight="1">
      <c r="A4" s="87"/>
      <c r="B4" s="89" t="s">
        <v>5</v>
      </c>
      <c r="C4" s="89"/>
      <c r="D4" s="89"/>
      <c r="E4" s="89"/>
      <c r="F4" s="89"/>
      <c r="H4" s="144">
        <v>200</v>
      </c>
      <c r="I4" s="94" t="s">
        <v>3</v>
      </c>
      <c r="J4" s="89"/>
      <c r="K4" s="87"/>
      <c r="L4" s="87"/>
      <c r="M4" s="87"/>
      <c r="N4" s="87"/>
      <c r="O4" s="87"/>
    </row>
    <row r="5" spans="1:15" ht="20.100000000000001" customHeight="1">
      <c r="A5" s="87"/>
      <c r="B5" s="95" t="s">
        <v>6</v>
      </c>
      <c r="C5" s="89"/>
      <c r="D5" s="89"/>
      <c r="E5" s="89"/>
      <c r="F5" s="89"/>
      <c r="H5" s="96">
        <f>2*ATAN(0.5*$H$4/$H3)*180/PI()</f>
        <v>4.9791058439983118</v>
      </c>
      <c r="I5" s="94" t="s">
        <v>7</v>
      </c>
      <c r="J5" s="89"/>
      <c r="K5" s="87"/>
      <c r="L5" s="87"/>
      <c r="M5" s="87"/>
      <c r="N5" s="87"/>
      <c r="O5" s="87"/>
    </row>
    <row r="6" spans="1:15" ht="20.100000000000001" customHeight="1">
      <c r="A6" s="87"/>
      <c r="B6" s="89" t="s">
        <v>8</v>
      </c>
      <c r="C6" s="89"/>
      <c r="D6" s="89"/>
      <c r="E6" s="89"/>
      <c r="F6" s="89"/>
      <c r="G6" s="89"/>
      <c r="H6" s="89"/>
      <c r="I6" s="89"/>
      <c r="J6" s="89"/>
      <c r="K6" s="87"/>
      <c r="L6" s="87"/>
      <c r="M6" s="87"/>
      <c r="N6" s="87"/>
      <c r="O6" s="87"/>
    </row>
    <row r="7" spans="1:15" ht="33" customHeight="1" thickBo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</row>
    <row r="8" spans="1:15" ht="20.100000000000001" customHeight="1" thickBot="1">
      <c r="A8" s="87"/>
      <c r="B8" s="176" t="s">
        <v>9</v>
      </c>
      <c r="C8" s="176" t="s">
        <v>10</v>
      </c>
      <c r="D8" s="179" t="s">
        <v>11</v>
      </c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87"/>
    </row>
    <row r="9" spans="1:15" ht="20.100000000000001" customHeight="1" thickBot="1">
      <c r="A9" s="87"/>
      <c r="B9" s="177"/>
      <c r="C9" s="177"/>
      <c r="D9" s="99" t="s">
        <v>12</v>
      </c>
      <c r="E9" s="97">
        <v>6</v>
      </c>
      <c r="F9" s="97">
        <v>8</v>
      </c>
      <c r="G9" s="97">
        <v>12</v>
      </c>
      <c r="H9" s="127">
        <v>16</v>
      </c>
      <c r="I9" s="128">
        <v>25</v>
      </c>
      <c r="J9" s="129">
        <v>35</v>
      </c>
      <c r="K9" s="127">
        <v>50</v>
      </c>
      <c r="L9" s="128">
        <v>75</v>
      </c>
      <c r="M9" s="129">
        <v>100</v>
      </c>
      <c r="N9" s="97" t="s">
        <v>13</v>
      </c>
      <c r="O9" s="87"/>
    </row>
    <row r="10" spans="1:15" ht="20.100000000000001" customHeight="1" thickBot="1">
      <c r="A10" s="87"/>
      <c r="B10" s="179" t="s">
        <v>14</v>
      </c>
      <c r="C10" s="176" t="s">
        <v>15</v>
      </c>
      <c r="D10" s="100"/>
      <c r="E10" s="142" t="s">
        <v>16</v>
      </c>
      <c r="F10" s="142" t="s">
        <v>17</v>
      </c>
      <c r="G10" s="142" t="s">
        <v>18</v>
      </c>
      <c r="H10" s="116" t="s">
        <v>19</v>
      </c>
      <c r="I10" s="117" t="s">
        <v>20</v>
      </c>
      <c r="J10" s="118" t="s">
        <v>21</v>
      </c>
      <c r="K10" s="116" t="s">
        <v>22</v>
      </c>
      <c r="L10" s="117" t="s">
        <v>23</v>
      </c>
      <c r="M10" s="118" t="s">
        <v>24</v>
      </c>
      <c r="N10" s="112"/>
      <c r="O10" s="87"/>
    </row>
    <row r="11" spans="1:15" ht="20.100000000000001" customHeight="1" thickBot="1">
      <c r="A11" s="87"/>
      <c r="B11" s="179"/>
      <c r="C11" s="177"/>
      <c r="D11" s="102"/>
      <c r="E11" s="103"/>
      <c r="F11" s="104"/>
      <c r="G11" s="104"/>
      <c r="H11" s="119"/>
      <c r="I11" s="120"/>
      <c r="J11" s="121"/>
      <c r="K11" s="119"/>
      <c r="L11" s="120"/>
      <c r="M11" s="121"/>
      <c r="N11" s="106"/>
      <c r="O11" s="113"/>
    </row>
    <row r="12" spans="1:15" ht="20.100000000000001" customHeight="1" thickBot="1">
      <c r="A12" s="87"/>
      <c r="B12" s="179" t="s">
        <v>26</v>
      </c>
      <c r="C12" s="176" t="s">
        <v>15</v>
      </c>
      <c r="D12" s="100"/>
      <c r="E12" s="142" t="s">
        <v>27</v>
      </c>
      <c r="F12" s="142" t="s">
        <v>28</v>
      </c>
      <c r="G12" s="142" t="s">
        <v>17</v>
      </c>
      <c r="H12" s="122" t="s">
        <v>29</v>
      </c>
      <c r="I12" s="122" t="s">
        <v>19</v>
      </c>
      <c r="J12" s="123" t="s">
        <v>30</v>
      </c>
      <c r="K12" s="122" t="s">
        <v>31</v>
      </c>
      <c r="L12" s="122" t="s">
        <v>22</v>
      </c>
      <c r="M12" s="123" t="s">
        <v>32</v>
      </c>
      <c r="N12" s="101"/>
      <c r="O12" s="113"/>
    </row>
    <row r="13" spans="1:15" ht="20.100000000000001" customHeight="1" thickBot="1">
      <c r="A13" s="87"/>
      <c r="B13" s="179"/>
      <c r="C13" s="177"/>
      <c r="D13" s="102"/>
      <c r="E13" s="107"/>
      <c r="F13" s="103"/>
      <c r="G13" s="104"/>
      <c r="H13" s="119" t="s">
        <v>33</v>
      </c>
      <c r="I13" s="120"/>
      <c r="J13" s="121"/>
      <c r="K13" s="119"/>
      <c r="L13" s="120"/>
      <c r="M13" s="121"/>
      <c r="N13" s="106"/>
      <c r="O13" s="113"/>
    </row>
    <row r="14" spans="1:15" ht="20.100000000000001" customHeight="1" thickBot="1">
      <c r="A14" s="87"/>
      <c r="B14" s="179" t="s">
        <v>34</v>
      </c>
      <c r="C14" s="99" t="s">
        <v>15</v>
      </c>
      <c r="D14" s="100"/>
      <c r="E14" s="143" t="s">
        <v>35</v>
      </c>
      <c r="F14" s="143" t="s">
        <v>27</v>
      </c>
      <c r="G14" s="142" t="s">
        <v>880</v>
      </c>
      <c r="H14" s="122" t="s">
        <v>881</v>
      </c>
      <c r="I14" s="122" t="s">
        <v>18</v>
      </c>
      <c r="J14" s="123" t="s">
        <v>38</v>
      </c>
      <c r="K14" s="122" t="s">
        <v>20</v>
      </c>
      <c r="L14" s="122" t="s">
        <v>21</v>
      </c>
      <c r="M14" s="118" t="s">
        <v>22</v>
      </c>
      <c r="N14" s="101"/>
      <c r="O14" s="113"/>
    </row>
    <row r="15" spans="1:15" ht="20.100000000000001" customHeight="1" thickBot="1">
      <c r="A15" s="87"/>
      <c r="B15" s="179"/>
      <c r="C15" s="115" t="s">
        <v>25</v>
      </c>
      <c r="D15" s="102"/>
      <c r="E15" s="108"/>
      <c r="F15" s="119" t="s">
        <v>33</v>
      </c>
      <c r="G15" s="119" t="s">
        <v>33</v>
      </c>
      <c r="H15" s="119" t="s">
        <v>33</v>
      </c>
      <c r="I15" s="119" t="s">
        <v>33</v>
      </c>
      <c r="J15" s="121"/>
      <c r="K15" s="119"/>
      <c r="L15" s="120"/>
      <c r="M15" s="121"/>
      <c r="N15" s="106"/>
      <c r="O15" s="113"/>
    </row>
    <row r="16" spans="1:15" ht="20.100000000000001" customHeight="1" thickBot="1">
      <c r="A16" s="87"/>
      <c r="B16" s="179" t="s">
        <v>39</v>
      </c>
      <c r="C16" s="179" t="s">
        <v>25</v>
      </c>
      <c r="D16" s="109"/>
      <c r="E16" s="142" t="s">
        <v>40</v>
      </c>
      <c r="F16" s="142" t="s">
        <v>41</v>
      </c>
      <c r="G16" s="142" t="s">
        <v>42</v>
      </c>
      <c r="H16" s="124" t="s">
        <v>43</v>
      </c>
      <c r="I16" s="122" t="s">
        <v>44</v>
      </c>
      <c r="J16" s="123" t="s">
        <v>45</v>
      </c>
      <c r="K16" s="122" t="s">
        <v>38</v>
      </c>
      <c r="L16" s="122" t="s">
        <v>20</v>
      </c>
      <c r="M16" s="118" t="s">
        <v>21</v>
      </c>
      <c r="N16" s="160" t="s">
        <v>32</v>
      </c>
      <c r="O16" s="113"/>
    </row>
    <row r="17" spans="1:15" ht="20.100000000000001" customHeight="1" thickBot="1">
      <c r="A17" s="87"/>
      <c r="B17" s="179"/>
      <c r="C17" s="179"/>
      <c r="D17" s="110"/>
      <c r="E17" s="105" t="s">
        <v>33</v>
      </c>
      <c r="F17" s="105" t="s">
        <v>33</v>
      </c>
      <c r="G17" s="105" t="s">
        <v>33</v>
      </c>
      <c r="H17" s="105" t="s">
        <v>33</v>
      </c>
      <c r="I17" s="105" t="s">
        <v>33</v>
      </c>
      <c r="J17" s="121" t="s">
        <v>33</v>
      </c>
      <c r="K17" s="119"/>
      <c r="L17" s="120"/>
      <c r="M17" s="121"/>
      <c r="N17" s="104" t="s">
        <v>33</v>
      </c>
      <c r="O17" s="87"/>
    </row>
    <row r="18" spans="1:15" ht="20.100000000000001" customHeight="1" thickBot="1">
      <c r="A18" s="87"/>
      <c r="B18" s="179" t="s">
        <v>46</v>
      </c>
      <c r="C18" s="179" t="s">
        <v>25</v>
      </c>
      <c r="D18" s="109"/>
      <c r="E18" s="98" t="s">
        <v>47</v>
      </c>
      <c r="F18" s="98" t="s">
        <v>48</v>
      </c>
      <c r="G18" s="142" t="s">
        <v>49</v>
      </c>
      <c r="H18" s="122" t="s">
        <v>36</v>
      </c>
      <c r="I18" s="122" t="s">
        <v>50</v>
      </c>
      <c r="J18" s="123" t="s">
        <v>51</v>
      </c>
      <c r="K18" s="122" t="s">
        <v>18</v>
      </c>
      <c r="L18" s="122" t="s">
        <v>38</v>
      </c>
      <c r="M18" s="118" t="s">
        <v>20</v>
      </c>
      <c r="N18" s="112"/>
      <c r="O18" s="87"/>
    </row>
    <row r="19" spans="1:15" ht="20.100000000000001" customHeight="1" thickBot="1">
      <c r="A19" s="87"/>
      <c r="B19" s="179"/>
      <c r="C19" s="179"/>
      <c r="D19" s="110"/>
      <c r="E19" s="111"/>
      <c r="F19" s="111"/>
      <c r="G19" s="105" t="s">
        <v>33</v>
      </c>
      <c r="H19" s="139" t="s">
        <v>33</v>
      </c>
      <c r="I19" s="133" t="s">
        <v>33</v>
      </c>
      <c r="J19" s="131" t="s">
        <v>33</v>
      </c>
      <c r="K19" s="132" t="s">
        <v>33</v>
      </c>
      <c r="L19" s="133" t="s">
        <v>33</v>
      </c>
      <c r="M19" s="121"/>
      <c r="N19" s="106"/>
      <c r="O19" s="113"/>
    </row>
    <row r="20" spans="1:15" ht="20.100000000000001" customHeight="1" thickTop="1" thickBot="1">
      <c r="A20" s="87"/>
      <c r="B20" s="179" t="s">
        <v>52</v>
      </c>
      <c r="C20" s="179" t="s">
        <v>53</v>
      </c>
      <c r="D20" s="109"/>
      <c r="E20" s="98" t="s">
        <v>54</v>
      </c>
      <c r="F20" s="98" t="s">
        <v>55</v>
      </c>
      <c r="G20" s="98" t="s">
        <v>56</v>
      </c>
      <c r="H20" s="125" t="s">
        <v>57</v>
      </c>
      <c r="I20" s="173" t="s">
        <v>58</v>
      </c>
      <c r="J20" s="141" t="s">
        <v>59</v>
      </c>
      <c r="K20" s="138" t="s">
        <v>60</v>
      </c>
      <c r="L20" s="134" t="s">
        <v>61</v>
      </c>
      <c r="M20" s="136" t="s">
        <v>45</v>
      </c>
      <c r="N20" s="101"/>
      <c r="O20" s="113"/>
    </row>
    <row r="21" spans="1:15" ht="20.100000000000001" customHeight="1" thickBot="1">
      <c r="A21" s="87"/>
      <c r="B21" s="179"/>
      <c r="C21" s="179"/>
      <c r="D21" s="110"/>
      <c r="E21" s="111"/>
      <c r="F21" s="111"/>
      <c r="G21" s="111"/>
      <c r="H21" s="126"/>
      <c r="I21" s="130"/>
      <c r="J21" s="140"/>
      <c r="K21" s="139" t="s">
        <v>33</v>
      </c>
      <c r="L21" s="135" t="s">
        <v>33</v>
      </c>
      <c r="M21" s="137"/>
      <c r="N21" s="106"/>
      <c r="O21" s="113"/>
    </row>
    <row r="22" spans="1:15" ht="20.100000000000001" customHeight="1" thickBot="1">
      <c r="A22" s="87"/>
      <c r="B22" s="180"/>
      <c r="C22" s="180"/>
      <c r="D22" s="179" t="s">
        <v>62</v>
      </c>
      <c r="E22" s="179"/>
      <c r="F22" s="179"/>
      <c r="G22" s="179"/>
      <c r="H22" s="181"/>
      <c r="I22" s="178" t="s">
        <v>63</v>
      </c>
      <c r="J22" s="179"/>
      <c r="K22" s="179"/>
      <c r="L22" s="179"/>
      <c r="M22" s="179"/>
      <c r="N22" s="179"/>
      <c r="O22" s="113"/>
    </row>
    <row r="23" spans="1:15" ht="12.6" customHeight="1">
      <c r="A23" s="87"/>
      <c r="B23" s="114"/>
      <c r="C23" s="114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87"/>
    </row>
    <row r="24" spans="1:15" ht="21.6" customHeight="1">
      <c r="A24" s="87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</row>
    <row r="25" spans="1:15" ht="21.75" customHeight="1">
      <c r="A25" s="87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</row>
    <row r="26" spans="1:15" ht="21.75" customHeight="1">
      <c r="A26" s="90"/>
      <c r="B26" s="91" t="s">
        <v>64</v>
      </c>
      <c r="C26" s="92"/>
      <c r="D26" s="92"/>
      <c r="E26" s="89"/>
      <c r="F26" s="87"/>
      <c r="G26" s="87"/>
      <c r="H26" s="87"/>
      <c r="I26" s="87"/>
      <c r="J26" s="87"/>
      <c r="K26" s="87"/>
      <c r="L26" s="87"/>
      <c r="M26" s="87"/>
      <c r="N26" s="87"/>
      <c r="O26" s="87"/>
    </row>
    <row r="27" spans="1:15" ht="21.75" customHeight="1">
      <c r="A27" s="90"/>
      <c r="B27" s="91" t="s">
        <v>65</v>
      </c>
      <c r="C27" s="92"/>
      <c r="D27" s="92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</row>
    <row r="28" spans="1:15" ht="21.75" customHeight="1">
      <c r="A28" s="90"/>
      <c r="B28" s="90"/>
      <c r="C28" s="90"/>
      <c r="D28" s="90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</row>
    <row r="29" spans="1:15" ht="21.75" customHeight="1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</row>
  </sheetData>
  <mergeCells count="18">
    <mergeCell ref="C10:C11"/>
    <mergeCell ref="C12:C13"/>
    <mergeCell ref="M3:N3"/>
    <mergeCell ref="C8:C9"/>
    <mergeCell ref="B8:B9"/>
    <mergeCell ref="I22:N22"/>
    <mergeCell ref="B18:B19"/>
    <mergeCell ref="C18:C19"/>
    <mergeCell ref="B20:B21"/>
    <mergeCell ref="C20:C21"/>
    <mergeCell ref="B22:C22"/>
    <mergeCell ref="D22:H22"/>
    <mergeCell ref="B16:B17"/>
    <mergeCell ref="C16:C17"/>
    <mergeCell ref="D8:N8"/>
    <mergeCell ref="B10:B11"/>
    <mergeCell ref="B12:B13"/>
    <mergeCell ref="B14:B15"/>
  </mergeCells>
  <phoneticPr fontId="20" type="noConversion"/>
  <hyperlinks>
    <hyperlink ref="E14:E15" location="'0.5&quot; &amp; 6mm'!A1" display="56°" xr:uid="{00000000-0004-0000-0000-000000000000}"/>
    <hyperlink ref="K14:K15" location="'0.5&quot; &amp; 50mm'!A1" display="7°" xr:uid="{00000000-0004-0000-0000-000001000000}"/>
    <hyperlink ref="I16" location="'0.67&quot; &amp; 25mm'!A1" display="20°" xr:uid="{00000000-0004-0000-0000-000002000000}"/>
    <hyperlink ref="G14" location="'0.5&quot; &amp; 12mm'!A1" display="30°" xr:uid="{00000000-0004-0000-0000-000003000000}"/>
    <hyperlink ref="H14" location="'0.5&quot; &amp; 16mm'!A1" display="23°" xr:uid="{00000000-0004-0000-0000-000004000000}"/>
    <hyperlink ref="F14" location="'0.5&quot; &amp; 8mm'!A1" display="44°" xr:uid="{00000000-0004-0000-0000-000005000000}"/>
    <hyperlink ref="I14" location="'0.5&quot; &amp; 25mm '!A1" display="15°" xr:uid="{00000000-0004-0000-0000-000006000000}"/>
    <hyperlink ref="I18" location="'1&quot; &amp; 25mm'!A1" display="29°" xr:uid="{00000000-0004-0000-0000-000007000000}"/>
    <hyperlink ref="E12" location="'0.33&quot; &amp; 6mm'!A1" display="44°" xr:uid="{00000000-0004-0000-0000-000008000000}"/>
    <hyperlink ref="G12" location="'0.33&quot; &amp; 12mm'!A1" display="23°" xr:uid="{00000000-0004-0000-0000-000009000000}"/>
    <hyperlink ref="H12" location="'0.33&quot; &amp; 16mm'!A1" display="17°" xr:uid="{00000000-0004-0000-0000-00000A000000}"/>
    <hyperlink ref="I12" location="'0.33&quot; &amp; 25mm'!A1" display="11°" xr:uid="{00000000-0004-0000-0000-00000B000000}"/>
    <hyperlink ref="E10" location="'0.25&quot; &amp; 6mm '!A1" display="30° HFOV" xr:uid="{00000000-0004-0000-0000-00000C000000}"/>
    <hyperlink ref="F10" location="'0.25&quot; &amp; 8mm  '!A1" display="23°" xr:uid="{00000000-0004-0000-0000-00000D000000}"/>
    <hyperlink ref="G10" location="'0.25&quot; &amp; 12mm '!A1" display="15°" xr:uid="{00000000-0004-0000-0000-00000E000000}"/>
    <hyperlink ref="F12" location="'0.33&quot; &amp; 8mm '!A1" display="33°" xr:uid="{00000000-0004-0000-0000-00000F000000}"/>
    <hyperlink ref="J12" location="'0.33&quot; &amp; 35mm'!A1" display="8°" xr:uid="{00000000-0004-0000-0000-000010000000}"/>
    <hyperlink ref="K12" location="'0.33&quot; &amp; 50mm'!A1" display="6°" xr:uid="{00000000-0004-0000-0000-000011000000}"/>
    <hyperlink ref="L12" location="'0.33&quot; &amp; 75mm'!A1" display="4°" xr:uid="{00000000-0004-0000-0000-000012000000}"/>
    <hyperlink ref="M12" location="'0.33&quot; &amp; 100mm'!A1" display="3°" xr:uid="{00000000-0004-0000-0000-000013000000}"/>
    <hyperlink ref="J14" location="'0.5&quot; &amp; 35mm'!A1" display="10°" xr:uid="{00000000-0004-0000-0000-000014000000}"/>
    <hyperlink ref="L14" location="'0.5&quot; &amp; 75mm'!A1" display="5°" xr:uid="{00000000-0004-0000-0000-000015000000}"/>
    <hyperlink ref="L16" location="'0.67&quot; &amp; 75mm'!A1" display="7°" xr:uid="{00000000-0004-0000-0000-000016000000}"/>
    <hyperlink ref="L18" location="'1&quot; &amp; 75mm'!A1" display="10°" xr:uid="{00000000-0004-0000-0000-000017000000}"/>
    <hyperlink ref="K18" location="'1&quot; &amp; 50mm'!A1" display="15°" xr:uid="{00000000-0004-0000-0000-000018000000}"/>
    <hyperlink ref="J18" location="'1&quot; &amp; 35mm'!A1" display="21°" xr:uid="{00000000-0004-0000-0000-000019000000}"/>
    <hyperlink ref="K16" location="'0.67&quot; &amp; 50mm'!A1" display="10°" xr:uid="{00000000-0004-0000-0000-00001A000000}"/>
    <hyperlink ref="J16" location="'0.67&quot; &amp; 35mm'!A1" display="14°" xr:uid="{00000000-0004-0000-0000-00001B000000}"/>
    <hyperlink ref="J20" location="'30mm &amp; 35mm'!A1" display="39°" xr:uid="{00000000-0004-0000-0000-00001C000000}"/>
    <hyperlink ref="K20" location="'30mm &amp; 50mm'!A1" display="28°" xr:uid="{00000000-0004-0000-0000-00001D000000}"/>
    <hyperlink ref="L20" location="'30mm &amp; 75mm'!A1" display="19°" xr:uid="{00000000-0004-0000-0000-00001E000000}"/>
    <hyperlink ref="I20" location="'30mm &amp; 25mm'!A1" display="52°" xr:uid="{00000000-0004-0000-0000-00001F000000}"/>
    <hyperlink ref="H16" location="'0.67&quot; &amp; 16mm'!A1" display="31°" xr:uid="{00000000-0004-0000-0000-000020000000}"/>
    <hyperlink ref="B27" location="'Telecentric lens DB'!A1" display="Telecentric lens database" xr:uid="{00000000-0004-0000-0000-000021000000}"/>
    <hyperlink ref="B26" location="'Entocentric lens DB'!A1" display="Entocentric lens database" xr:uid="{00000000-0004-0000-0000-000022000000}"/>
    <hyperlink ref="G18" location="'1&quot; &amp; 12mm'!A1" display="56°" xr:uid="{1E54FD0B-73F9-4C78-95D5-B10907427EE7}"/>
    <hyperlink ref="N16" location="'0.67&quot; &amp; 150mm'!A1" display="3°" xr:uid="{343EFF9F-2FB5-42D9-9CD4-AD53D61999FD}"/>
    <hyperlink ref="H18" location="'1&quot; &amp; 16mm'!A1" display="44°" xr:uid="{A71CA20D-675F-41A8-AD67-9BC19221476B}"/>
    <hyperlink ref="G16" location="'0.67&quot; &amp; 12mm'!A1" display="40°" xr:uid="{30236E50-7E39-4C2F-BE05-F1D7E1E0FE8F}"/>
    <hyperlink ref="E16" location="'0.67&quot; &amp; 6mm'!A1" display="73°" xr:uid="{28EDBD27-F6FD-4F36-B118-B84C6092F36B}"/>
    <hyperlink ref="F16" location="'0.67&quot; &amp; 8mm'!A1" display="58°" xr:uid="{18B75E4F-9861-4298-A2D5-4F3FA124509B}"/>
  </hyperlinks>
  <pageMargins left="0.3" right="0.3" top="0.5" bottom="0.5" header="0.1" footer="0.1"/>
  <pageSetup paperSize="9" scale="5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152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OPT</v>
      </c>
      <c r="C5" s="49" t="s">
        <v>153</v>
      </c>
      <c r="D5" s="35">
        <f>IFERROR(VLOOKUP($C5,'Entocentric lens DB'!$B$6:$U$312,MATCH('Entocentric lens DB'!$D$4,'Entocentric lens DB'!$B$4:$U$4,0),0),"")</f>
        <v>16</v>
      </c>
      <c r="E5" s="35" t="str">
        <f>IFERROR(VLOOKUP($C5,'Entocentric lens DB'!$B$6:$U$312,MATCH('Entocentric lens DB'!$F$4,'Entocentric lens DB'!$B$4:$U$4,0),0),"")</f>
        <v>S-mount</v>
      </c>
      <c r="F5" s="35" t="str">
        <f>IFERROR(VLOOKUP($C5,'Entocentric lens DB'!$B$6:$U$312,MATCH('Entocentric lens DB'!$G$4,'Entocentric lens DB'!$B$4:$U$4,0),0),"")</f>
        <v>1/1.8"</v>
      </c>
      <c r="G5" s="35" t="str">
        <f>IFERROR(VLOOKUP($C5,'Entocentric lens DB'!$B$6:$U$312,MATCH('Entocentric lens DB'!$H$4,'Entocentric lens DB'!$B$4:$U$4,0),0),"")</f>
        <v>None</v>
      </c>
      <c r="H5" s="35" t="str">
        <f>IFERROR(VLOOKUP($C5,'Entocentric lens DB'!$B$6:$U$312,MATCH('Entocentric lens DB'!$Q$4,'Entocentric lens DB'!$B$4:$U$4,0),0),"")</f>
        <v>200-500$</v>
      </c>
      <c r="I5" s="42" t="str">
        <f>IFERROR(VLOOKUP($C5,'Entocentric lens DB'!$B$6:$U$312,MATCH('Entocentric lens DB'!$R$4,'Entocentric lens DB'!$B$4:$U$4,0),0),"")</f>
        <v>EL-3-10-VIS-26D-FPC</v>
      </c>
      <c r="J5" s="35" t="str">
        <f>IFERROR(VLOOKUP($I5,'Optotune lens DB'!$B$5:$I$25,MATCH('Optotune lens DB'!$I$4,'Optotune lens DB'!$B$4:$I$4,0),0),"")</f>
        <v>100-200$</v>
      </c>
      <c r="K5" s="3" t="s">
        <v>119</v>
      </c>
      <c r="L5" s="35" t="str">
        <f>IFERROR(VLOOKUP($C5,'Entocentric lens DB'!$B$6:$U$312,MATCH('Entocentric lens DB'!$S$4,'Entocentric lens DB'!$B$4:$U$4,0),0),"")</f>
        <v>NA</v>
      </c>
      <c r="M5" s="41">
        <f>IF(ISBLANK(C5),"",'Entocentric lenses'!$H$3)</f>
        <v>2300</v>
      </c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38.46153846153846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2</v>
      </c>
      <c r="R5" s="82" t="s">
        <v>129</v>
      </c>
      <c r="S5" s="3" t="s">
        <v>130</v>
      </c>
    </row>
    <row r="6" spans="1:19">
      <c r="B6" s="3" t="str">
        <f>IFERROR(VLOOKUP($C6,'Entocentric lens DB'!$B$6:$U$312,MATCH('Entocentric lens DB'!$C$4,'Entocentric lens DB'!$B$4:$U$4,0),0),"")</f>
        <v>Evetar</v>
      </c>
      <c r="C6" s="3" t="s">
        <v>154</v>
      </c>
      <c r="D6" s="35">
        <f>IFERROR(VLOOKUP($C6,'Entocentric lens DB'!$B$6:$U$312,MATCH('Entocentric lens DB'!$D$4,'Entocentric lens DB'!$B$4:$U$4,0),0),"")</f>
        <v>16</v>
      </c>
      <c r="E6" s="35" t="str">
        <f>IFERROR(VLOOKUP($C6,'Entocentric lens DB'!$B$6:$U$312,MATCH('Entocentric lens DB'!$F$4,'Entocentric lens DB'!$B$4:$U$4,0),0),"")</f>
        <v>S-mount</v>
      </c>
      <c r="F6" s="35" t="str">
        <f>IFERROR(VLOOKUP($C6,'Entocentric lens DB'!$B$6:$U$312,MATCH('Entocentric lens DB'!$G$4,'Entocentric lens DB'!$B$4:$U$4,0),0),"")</f>
        <v>1/2"</v>
      </c>
      <c r="G6" s="35" t="str">
        <f>IFERROR(VLOOKUP($C6,'Entocentric lens DB'!$B$6:$U$312,MATCH('Entocentric lens DB'!$H$4,'Entocentric lens DB'!$B$4:$U$4,0),0),"")</f>
        <v>None</v>
      </c>
      <c r="H6" s="35" t="str">
        <f>IFERROR(VLOOKUP($C6,'Entocentric lens DB'!$B$6:$U$312,MATCH('Entocentric lens DB'!$Q$4,'Entocentric lens DB'!$B$4:$U$4,0),0),"")</f>
        <v>100-200$</v>
      </c>
      <c r="I6" s="42" t="str">
        <f>IFERROR(VLOOKUP($C6,'Entocentric lens DB'!$B$6:$U$312,MATCH('Entocentric lens DB'!$R$4,'Entocentric lens DB'!$B$4:$U$4,0),0),"")</f>
        <v>EL-3-10-VIS-26D-FPC</v>
      </c>
      <c r="J6" s="35" t="str">
        <f>IFERROR(VLOOKUP($I6,'Optotune lens DB'!$B$5:$I$25,MATCH('Optotune lens DB'!$I$4,'Optotune lens DB'!$B$4:$I$4,0),0),"")</f>
        <v>100-200$</v>
      </c>
      <c r="K6" s="3" t="s">
        <v>119</v>
      </c>
      <c r="L6" s="35" t="str">
        <f>IFERROR(VLOOKUP($C6,'Entocentric lens DB'!$B$6:$U$312,MATCH('Entocentric lens DB'!$S$4,'Entocentric lens DB'!$B$4:$U$4,0),0),"")</f>
        <v>NA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38.46153846153846</v>
      </c>
      <c r="P6" s="35" t="s">
        <v>115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1.55</v>
      </c>
      <c r="S6" s="3" t="s">
        <v>120</v>
      </c>
    </row>
    <row r="7" spans="1:19">
      <c r="B7" s="3" t="str">
        <f>IFERROR(VLOOKUP($C7,'Entocentric lens DB'!$B$6:$U$312,MATCH('Entocentric lens DB'!$C$4,'Entocentric lens DB'!$B$4:$U$4,0),0),"")</f>
        <v>Kowa</v>
      </c>
      <c r="C7" s="49" t="s">
        <v>155</v>
      </c>
      <c r="D7" s="35">
        <f>IFERROR(VLOOKUP($C7,'Entocentric lens DB'!$B$6:$U$312,MATCH('Entocentric lens DB'!$D$4,'Entocentric lens DB'!$B$4:$U$4,0),0),"")</f>
        <v>16</v>
      </c>
      <c r="E7" s="35" t="str">
        <f>IFERROR(VLOOKUP($C7,'Entocentric lens DB'!$B$6:$U$312,MATCH('Entocentric lens DB'!$F$4,'Entocentric lens DB'!$B$4:$U$4,0),0),"")</f>
        <v>C-mount</v>
      </c>
      <c r="F7" s="35" t="str">
        <f>IFERROR(VLOOKUP($C7,'Entocentric lens DB'!$B$6:$U$312,MATCH('Entocentric lens DB'!$G$4,'Entocentric lens DB'!$B$4:$U$4,0),0),"")</f>
        <v>2/3"</v>
      </c>
      <c r="G7" s="35" t="str">
        <f>IFERROR(VLOOKUP($C7,'Entocentric lens DB'!$B$6:$U$312,MATCH('Entocentric lens DB'!$H$4,'Entocentric lens DB'!$B$4:$U$4,0),0),"")</f>
        <v>M30.5x0.5</v>
      </c>
      <c r="H7" s="35" t="str">
        <f>IFERROR(VLOOKUP($C7,'Entocentric lens DB'!$B$6:$U$312,MATCH('Entocentric lens DB'!$Q$4,'Entocentric lens DB'!$B$4:$U$4,0),0),"")</f>
        <v>200-500$</v>
      </c>
      <c r="I7" s="42" t="str">
        <f>IFERROR(VLOOKUP($C7,'Entocentric lens DB'!$B$6:$U$312,MATCH('Entocentric lens DB'!$R$4,'Entocentric lens DB'!$B$4:$U$4,0),0),"")</f>
        <v>EL-16-40-TC-VIS-5D-M30.5</v>
      </c>
      <c r="J7" s="35" t="str">
        <f>IFERROR(VLOOKUP($I7,'Optotune lens DB'!$B$5:$I$25,MATCH('Optotune lens DB'!$I$4,'Optotune lens DB'!$B$4:$I$4,0),0),"")</f>
        <v>500-1000$</v>
      </c>
      <c r="K7" s="3" t="s">
        <v>114</v>
      </c>
      <c r="L7" s="35" t="str">
        <f>IFERROR(VLOOKUP($C7,'Entocentric lens DB'!$B$6:$U$312,MATCH('Entocentric lens DB'!$S$4,'Entocentric lens DB'!$B$4:$U$4,0),0),"")</f>
        <v>NA</v>
      </c>
      <c r="M7" s="41">
        <f>IF(ISBLANK(C7),"",'Entocentric lenses'!$H$3)</f>
        <v>2300</v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>inf</v>
      </c>
      <c r="O7" s="32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>200</v>
      </c>
      <c r="P7" s="35" t="s">
        <v>115</v>
      </c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2.5</v>
      </c>
    </row>
    <row r="8" spans="1:19">
      <c r="B8" s="3" t="str">
        <f>IFERROR(VLOOKUP($C8,'Entocentric lens DB'!$B$6:$U$312,MATCH('Entocentric lens DB'!$C$4,'Entocentric lens DB'!$B$4:$U$4,0),0),"")</f>
        <v>Computar</v>
      </c>
      <c r="C8" s="49" t="s">
        <v>156</v>
      </c>
      <c r="D8" s="35">
        <f>IFERROR(VLOOKUP($C8,'Entocentric lens DB'!$B$6:$U$312,MATCH('Entocentric lens DB'!$D$4,'Entocentric lens DB'!$B$4:$U$4,0),0),"")</f>
        <v>16</v>
      </c>
      <c r="E8" s="35" t="str">
        <f>IFERROR(VLOOKUP($C8,'Entocentric lens DB'!$B$6:$U$312,MATCH('Entocentric lens DB'!$F$4,'Entocentric lens DB'!$B$4:$U$4,0),0),"")</f>
        <v>C-mount</v>
      </c>
      <c r="F8" s="35" t="str">
        <f>IFERROR(VLOOKUP($C8,'Entocentric lens DB'!$B$6:$U$312,MATCH('Entocentric lens DB'!$G$4,'Entocentric lens DB'!$B$4:$U$4,0),0),"")</f>
        <v>2/3"</v>
      </c>
      <c r="G8" s="35" t="str">
        <f>IFERROR(VLOOKUP($C8,'Entocentric lens DB'!$B$6:$U$312,MATCH('Entocentric lens DB'!$H$4,'Entocentric lens DB'!$B$4:$U$4,0),0),"")</f>
        <v>M27x0.5</v>
      </c>
      <c r="H8" s="35" t="str">
        <f>IFERROR(VLOOKUP($C8,'Entocentric lens DB'!$B$6:$U$312,MATCH('Entocentric lens DB'!$Q$4,'Entocentric lens DB'!$B$4:$U$4,0),0),"")</f>
        <v>200-500$</v>
      </c>
      <c r="I8" s="42" t="str">
        <f>IFERROR(VLOOKUP($C8,'Entocentric lens DB'!$B$6:$U$312,MATCH('Entocentric lens DB'!$R$4,'Entocentric lens DB'!$B$4:$U$4,0),0),"")</f>
        <v>EL-16-40-TC-VIS-5D-M27</v>
      </c>
      <c r="J8" s="35" t="str">
        <f>IFERROR(VLOOKUP($I8,'Optotune lens DB'!$B$5:$I$25,MATCH('Optotune lens DB'!$I$4,'Optotune lens DB'!$B$4:$I$4,0),0),"")</f>
        <v>500-1000$</v>
      </c>
      <c r="K8" s="3" t="s">
        <v>114</v>
      </c>
      <c r="L8" s="35" t="str">
        <f>IFERROR(VLOOKUP($C8,'Entocentric lens DB'!$B$6:$U$312,MATCH('Entocentric lens DB'!$S$4,'Entocentric lens DB'!$B$4:$U$4,0),0),"")</f>
        <v>NA</v>
      </c>
      <c r="M8" s="41">
        <f>IF(ISBLANK(C8),"",'Entocentric lenses'!$H$3)</f>
        <v>2300</v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>inf</v>
      </c>
      <c r="O8" s="32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>200</v>
      </c>
      <c r="P8" s="35" t="s">
        <v>115</v>
      </c>
      <c r="Q8" s="45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>2.5</v>
      </c>
    </row>
    <row r="9" spans="1:19">
      <c r="B9" s="3" t="str">
        <f>IFERROR(VLOOKUP($C9,'Entocentric lens DB'!$B$6:$U$312,MATCH('Entocentric lens DB'!$C$4,'Entocentric lens DB'!$B$4:$U$4,0),0),"")</f>
        <v>Tamron</v>
      </c>
      <c r="C9" s="49" t="s">
        <v>157</v>
      </c>
      <c r="D9" s="35">
        <f>IFERROR(VLOOKUP($C9,'Entocentric lens DB'!$B$6:$U$312,MATCH('Entocentric lens DB'!$D$4,'Entocentric lens DB'!$B$4:$U$4,0),0),"")</f>
        <v>16</v>
      </c>
      <c r="E9" s="35" t="str">
        <f>IFERROR(VLOOKUP($C9,'Entocentric lens DB'!$B$6:$U$312,MATCH('Entocentric lens DB'!$F$4,'Entocentric lens DB'!$B$4:$U$4,0),0),"")</f>
        <v>C-mount</v>
      </c>
      <c r="F9" s="35" t="str">
        <f>IFERROR(VLOOKUP($C9,'Entocentric lens DB'!$B$6:$U$312,MATCH('Entocentric lens DB'!$G$4,'Entocentric lens DB'!$B$4:$U$4,0),0),"")</f>
        <v>1/1.2"</v>
      </c>
      <c r="G9" s="35" t="str">
        <f>IFERROR(VLOOKUP($C9,'Entocentric lens DB'!$B$6:$U$312,MATCH('Entocentric lens DB'!$H$4,'Entocentric lens DB'!$B$4:$U$4,0),0),"")</f>
        <v>M27x0.5</v>
      </c>
      <c r="H9" s="35" t="str">
        <f>IFERROR(VLOOKUP($C9,'Entocentric lens DB'!$B$6:$U$312,MATCH('Entocentric lens DB'!$Q$4,'Entocentric lens DB'!$B$4:$U$4,0),0),"")</f>
        <v>200-500$</v>
      </c>
      <c r="I9" s="42" t="str">
        <f>IFERROR(VLOOKUP($C9,'Entocentric lens DB'!$B$6:$U$312,MATCH('Entocentric lens DB'!$R$4,'Entocentric lens DB'!$B$4:$U$4,0),0),"")</f>
        <v>EL-16-40-TC-VIS-5D-M27</v>
      </c>
      <c r="J9" s="35" t="str">
        <f>IFERROR(VLOOKUP($I9,'Optotune lens DB'!$B$5:$I$25,MATCH('Optotune lens DB'!$I$4,'Optotune lens DB'!$B$4:$I$4,0),0),"")</f>
        <v>500-1000$</v>
      </c>
      <c r="K9" s="3" t="s">
        <v>114</v>
      </c>
      <c r="L9" s="35" t="str">
        <f>IFERROR(VLOOKUP($C9,'Entocentric lens DB'!$B$6:$U$312,MATCH('Entocentric lens DB'!$S$4,'Entocentric lens DB'!$B$4:$U$4,0),0),"")</f>
        <v>NA</v>
      </c>
      <c r="M9" s="41">
        <f>IF(ISBLANK(C9),"",'Entocentric lenses'!$H$3)</f>
        <v>2300</v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>inf</v>
      </c>
      <c r="O9" s="32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>200</v>
      </c>
      <c r="P9" s="35" t="s">
        <v>115</v>
      </c>
      <c r="Q9" s="45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>3.5</v>
      </c>
    </row>
    <row r="10" spans="1:19">
      <c r="B10" s="3" t="str">
        <f>IFERROR(VLOOKUP($C10,'Entocentric lens DB'!$B$6:$U$312,MATCH('Entocentric lens DB'!$C$4,'Entocentric lens DB'!$B$4:$U$4,0),0),"")</f>
        <v>Fujinon</v>
      </c>
      <c r="C10" s="49" t="s">
        <v>158</v>
      </c>
      <c r="D10" s="35">
        <f>IFERROR(VLOOKUP($C10,'Entocentric lens DB'!$B$6:$U$312,MATCH('Entocentric lens DB'!$D$4,'Entocentric lens DB'!$B$4:$U$4,0),0),"")</f>
        <v>16</v>
      </c>
      <c r="E10" s="35" t="str">
        <f>IFERROR(VLOOKUP($C10,'Entocentric lens DB'!$B$6:$U$312,MATCH('Entocentric lens DB'!$F$4,'Entocentric lens DB'!$B$4:$U$4,0),0),"")</f>
        <v>C-mount</v>
      </c>
      <c r="F10" s="35" t="str">
        <f>IFERROR(VLOOKUP($C10,'Entocentric lens DB'!$B$6:$U$312,MATCH('Entocentric lens DB'!$G$4,'Entocentric lens DB'!$B$4:$U$4,0),0),"")</f>
        <v>2/3"</v>
      </c>
      <c r="G10" s="35" t="str">
        <f>IFERROR(VLOOKUP($C10,'Entocentric lens DB'!$B$6:$U$312,MATCH('Entocentric lens DB'!$H$4,'Entocentric lens DB'!$B$4:$U$4,0),0),"")</f>
        <v>M25.5x0.5</v>
      </c>
      <c r="H10" s="35" t="str">
        <f>IFERROR(VLOOKUP($C10,'Entocentric lens DB'!$B$6:$U$312,MATCH('Entocentric lens DB'!$Q$4,'Entocentric lens DB'!$B$4:$U$4,0),0),"")</f>
        <v>200-500$</v>
      </c>
      <c r="I10" s="42" t="str">
        <f>IFERROR(VLOOKUP($C10,'Entocentric lens DB'!$B$6:$U$312,MATCH('Entocentric lens DB'!$R$4,'Entocentric lens DB'!$B$4:$U$4,0),0),"")</f>
        <v>EL-16-40-TC-VIS-5D-M25.5</v>
      </c>
      <c r="J10" s="35" t="str">
        <f>IFERROR(VLOOKUP($I10,'Optotune lens DB'!$B$5:$I$25,MATCH('Optotune lens DB'!$I$4,'Optotune lens DB'!$B$4:$I$4,0),0),"")</f>
        <v>500-1000$</v>
      </c>
      <c r="K10" s="3" t="s">
        <v>114</v>
      </c>
      <c r="L10" s="35" t="str">
        <f>IFERROR(VLOOKUP($C10,'Entocentric lens DB'!$B$6:$U$312,MATCH('Entocentric lens DB'!$S$4,'Entocentric lens DB'!$B$4:$U$4,0),0),"")</f>
        <v>NA</v>
      </c>
      <c r="M10" s="41">
        <f>IF(ISBLANK(C10),"",'Entocentric lenses'!$H$3)</f>
        <v>2300</v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>inf</v>
      </c>
      <c r="O10" s="32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>200</v>
      </c>
      <c r="P10" s="35" t="s">
        <v>115</v>
      </c>
      <c r="Q10" s="45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>3.5</v>
      </c>
    </row>
    <row r="11" spans="1:19">
      <c r="B11" s="3" t="str">
        <f>IFERROR(VLOOKUP($C11,'Entocentric lens DB'!$B$6:$U$312,MATCH('Entocentric lens DB'!$C$4,'Entocentric lens DB'!$B$4:$U$4,0),0),"")</f>
        <v>Kowa</v>
      </c>
      <c r="C11" s="49" t="s">
        <v>159</v>
      </c>
      <c r="D11" s="35">
        <f>IFERROR(VLOOKUP($C11,'Entocentric lens DB'!$B$6:$U$312,MATCH('Entocentric lens DB'!$D$4,'Entocentric lens DB'!$B$4:$U$4,0),0),"")</f>
        <v>16</v>
      </c>
      <c r="E11" s="35" t="str">
        <f>IFERROR(VLOOKUP($C11,'Entocentric lens DB'!$B$6:$U$312,MATCH('Entocentric lens DB'!$F$4,'Entocentric lens DB'!$B$4:$U$4,0),0),"")</f>
        <v>C-mount</v>
      </c>
      <c r="F11" s="35" t="str">
        <f>IFERROR(VLOOKUP($C11,'Entocentric lens DB'!$B$6:$U$312,MATCH('Entocentric lens DB'!$G$4,'Entocentric lens DB'!$B$4:$U$4,0),0),"")</f>
        <v>2/3"</v>
      </c>
      <c r="G11" s="35" t="str">
        <f>IFERROR(VLOOKUP($C11,'Entocentric lens DB'!$B$6:$U$312,MATCH('Entocentric lens DB'!$H$4,'Entocentric lens DB'!$B$4:$U$4,0),0),"")</f>
        <v>M27x0.5</v>
      </c>
      <c r="H11" s="35" t="str">
        <f>IFERROR(VLOOKUP($C11,'Entocentric lens DB'!$B$6:$U$312,MATCH('Entocentric lens DB'!$Q$4,'Entocentric lens DB'!$B$4:$U$4,0),0),"")</f>
        <v>200-500$</v>
      </c>
      <c r="I11" s="42" t="str">
        <f>IFERROR(VLOOKUP($C11,'Entocentric lens DB'!$B$6:$U$312,MATCH('Entocentric lens DB'!$R$4,'Entocentric lens DB'!$B$4:$U$4,0),0),"")</f>
        <v>EL-16-40-TC-VIS-5D-M27</v>
      </c>
      <c r="J11" s="35" t="str">
        <f>IFERROR(VLOOKUP($I11,'Optotune lens DB'!$B$5:$I$25,MATCH('Optotune lens DB'!$I$4,'Optotune lens DB'!$B$4:$I$4,0),0),"")</f>
        <v>500-1000$</v>
      </c>
      <c r="K11" s="3" t="s">
        <v>114</v>
      </c>
      <c r="L11" s="35" t="str">
        <f>IFERROR(VLOOKUP($C11,'Entocentric lens DB'!$B$6:$U$312,MATCH('Entocentric lens DB'!$S$4,'Entocentric lens DB'!$B$4:$U$4,0),0),"")</f>
        <v>NA</v>
      </c>
      <c r="M11" s="41">
        <f>IF(ISBLANK(C11),"",'Entocentric lenses'!$H$3)</f>
        <v>2300</v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>inf</v>
      </c>
      <c r="O11" s="32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>200</v>
      </c>
      <c r="P11" s="35" t="s">
        <v>115</v>
      </c>
      <c r="Q11" s="45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>4</v>
      </c>
    </row>
    <row r="12" spans="1:19">
      <c r="B12" s="3" t="str">
        <f>IFERROR(VLOOKUP($C12,'Entocentric lens DB'!$B$6:$U$312,MATCH('Entocentric lens DB'!$C$4,'Entocentric lens DB'!$B$4:$U$4,0),0),"")</f>
        <v>Edmund Optics</v>
      </c>
      <c r="C12" s="49" t="s">
        <v>160</v>
      </c>
      <c r="D12" s="35">
        <f>IFERROR(VLOOKUP($C12,'Entocentric lens DB'!$B$6:$U$312,MATCH('Entocentric lens DB'!$D$4,'Entocentric lens DB'!$B$4:$U$4,0),0),"")</f>
        <v>16</v>
      </c>
      <c r="E12" s="35" t="str">
        <f>IFERROR(VLOOKUP($C12,'Entocentric lens DB'!$B$6:$U$312,MATCH('Entocentric lens DB'!$F$4,'Entocentric lens DB'!$B$4:$U$4,0),0),"")</f>
        <v>C-mount</v>
      </c>
      <c r="F12" s="35" t="str">
        <f>IFERROR(VLOOKUP($C12,'Entocentric lens DB'!$B$6:$U$312,MATCH('Entocentric lens DB'!$G$4,'Entocentric lens DB'!$B$4:$U$4,0),0),"")</f>
        <v>2/3"</v>
      </c>
      <c r="G12" s="35" t="str">
        <f>IFERROR(VLOOKUP($C12,'Entocentric lens DB'!$B$6:$U$312,MATCH('Entocentric lens DB'!$H$4,'Entocentric lens DB'!$B$4:$U$4,0),0),"")</f>
        <v>M25.5x0.5</v>
      </c>
      <c r="H12" s="35" t="str">
        <f>IFERROR(VLOOKUP($C12,'Entocentric lens DB'!$B$6:$U$312,MATCH('Entocentric lens DB'!$Q$4,'Entocentric lens DB'!$B$4:$U$4,0),0),"")</f>
        <v>200-500$</v>
      </c>
      <c r="I12" s="42" t="str">
        <f>IFERROR(VLOOKUP($C12,'Entocentric lens DB'!$B$6:$U$312,MATCH('Entocentric lens DB'!$R$4,'Entocentric lens DB'!$B$4:$U$4,0),0),"")</f>
        <v>EL-16-40-TC-VIS-5D-M25.5</v>
      </c>
      <c r="J12" s="35" t="str">
        <f>IFERROR(VLOOKUP($I12,'Optotune lens DB'!$B$5:$I$25,MATCH('Optotune lens DB'!$I$4,'Optotune lens DB'!$B$4:$I$4,0),0),"")</f>
        <v>500-1000$</v>
      </c>
      <c r="K12" s="3" t="s">
        <v>114</v>
      </c>
      <c r="L12" s="35" t="str">
        <f>IFERROR(VLOOKUP($C12,'Entocentric lens DB'!$B$6:$U$312,MATCH('Entocentric lens DB'!$S$4,'Entocentric lens DB'!$B$4:$U$4,0),0),"")</f>
        <v>NA</v>
      </c>
      <c r="M12" s="41">
        <f>IF(ISBLANK(C12),"",'Entocentric lenses'!$H$3)</f>
        <v>2300</v>
      </c>
      <c r="N12" s="32" t="str">
        <f>IF(ISBLANK(C12),"",IF(IFERROR(1000/(1000/$M12+VLOOKUP($I12,'Optotune lens DB'!$B$5:$H$25,MATCH('Optotune lens DB'!$D$4,'Optotune lens DB'!$B$4:$H$4,0),0)),"inf")&lt;0,"inf",IFERROR(1000/(1000/$M12+VLOOKUP($I12,'Optotune lens DB'!$B$5:$H$25,MATCH('Optotune lens DB'!$D$4,'Optotune lens DB'!$B$4:$H$4,0),0)),"inf")))</f>
        <v>inf</v>
      </c>
      <c r="O12" s="32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>200</v>
      </c>
      <c r="P12" s="35" t="s">
        <v>115</v>
      </c>
      <c r="Q12" s="45" t="str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/>
      </c>
    </row>
    <row r="13" spans="1:19">
      <c r="B13" s="3" t="str">
        <f>IFERROR(VLOOKUP($C13,'Entocentric lens DB'!$B$6:$U$312,MATCH('Entocentric lens DB'!$C$4,'Entocentric lens DB'!$B$4:$U$4,0),0),"")</f>
        <v>Optart</v>
      </c>
      <c r="C13" s="49" t="s">
        <v>161</v>
      </c>
      <c r="D13" s="35">
        <f>IFERROR(VLOOKUP($C13,'Entocentric lens DB'!$B$6:$U$312,MATCH('Entocentric lens DB'!$D$4,'Entocentric lens DB'!$B$4:$U$4,0),0),"")</f>
        <v>16</v>
      </c>
      <c r="E13" s="35" t="str">
        <f>IFERROR(VLOOKUP($C13,'Entocentric lens DB'!$B$6:$U$312,MATCH('Entocentric lens DB'!$F$4,'Entocentric lens DB'!$B$4:$U$4,0),0),"")</f>
        <v>C-mount</v>
      </c>
      <c r="F13" s="35" t="str">
        <f>IFERROR(VLOOKUP($C13,'Entocentric lens DB'!$B$6:$U$312,MATCH('Entocentric lens DB'!$G$4,'Entocentric lens DB'!$B$4:$U$4,0),0),"")</f>
        <v>2/3"</v>
      </c>
      <c r="G13" s="35" t="str">
        <f>IFERROR(VLOOKUP($C13,'Entocentric lens DB'!$B$6:$U$312,MATCH('Entocentric lens DB'!$H$4,'Entocentric lens DB'!$B$4:$U$4,0),0),"")</f>
        <v>M30.5x0.5</v>
      </c>
      <c r="H13" s="35" t="str">
        <f>IFERROR(VLOOKUP($C13,'Entocentric lens DB'!$B$6:$U$312,MATCH('Entocentric lens DB'!$Q$4,'Entocentric lens DB'!$B$4:$U$4,0),0),"")</f>
        <v>On Request</v>
      </c>
      <c r="I13" s="42" t="str">
        <f>IFERROR(VLOOKUP($C13,'Entocentric lens DB'!$B$6:$U$312,MATCH('Entocentric lens DB'!$R$4,'Entocentric lens DB'!$B$4:$U$4,0),0),"")</f>
        <v>EL-16-40-TC-VIS-5D-M30.5</v>
      </c>
      <c r="J13" s="35" t="str">
        <f>IFERROR(VLOOKUP($I13,'Optotune lens DB'!$B$5:$I$25,MATCH('Optotune lens DB'!$I$4,'Optotune lens DB'!$B$4:$I$4,0),0),"")</f>
        <v>500-1000$</v>
      </c>
      <c r="K13" s="3" t="s">
        <v>114</v>
      </c>
      <c r="L13" s="35" t="str">
        <f>IFERROR(VLOOKUP($C13,'Entocentric lens DB'!$B$6:$U$312,MATCH('Entocentric lens DB'!$S$4,'Entocentric lens DB'!$B$4:$U$4,0),0),"")</f>
        <v>NA</v>
      </c>
      <c r="M13" s="41">
        <f>IF(ISBLANK(C13),"",'Entocentric lenses'!$H$3)</f>
        <v>2300</v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>inf</v>
      </c>
      <c r="O13" s="32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>200</v>
      </c>
      <c r="P13" s="35" t="s">
        <v>115</v>
      </c>
      <c r="Q13" s="45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>3.5</v>
      </c>
    </row>
    <row r="14" spans="1:19">
      <c r="B14" s="3" t="str">
        <f>IFERROR(VLOOKUP($C14,'Entocentric lens DB'!$B$6:$U$312,MATCH('Entocentric lens DB'!$C$4,'Entocentric lens DB'!$B$4:$U$4,0),0),"")</f>
        <v>Optart</v>
      </c>
      <c r="C14" s="49" t="s">
        <v>162</v>
      </c>
      <c r="D14" s="35">
        <f>IFERROR(VLOOKUP($C14,'Entocentric lens DB'!$B$6:$U$312,MATCH('Entocentric lens DB'!$D$4,'Entocentric lens DB'!$B$4:$U$4,0),0),"")</f>
        <v>16</v>
      </c>
      <c r="E14" s="35" t="str">
        <f>IFERROR(VLOOKUP($C14,'Entocentric lens DB'!$B$6:$U$312,MATCH('Entocentric lens DB'!$F$4,'Entocentric lens DB'!$B$4:$U$4,0),0),"")</f>
        <v>C-mount</v>
      </c>
      <c r="F14" s="35" t="str">
        <f>IFERROR(VLOOKUP($C14,'Entocentric lens DB'!$B$6:$U$312,MATCH('Entocentric lens DB'!$G$4,'Entocentric lens DB'!$B$4:$U$4,0),0),"")</f>
        <v>2/3"</v>
      </c>
      <c r="G14" s="35" t="str">
        <f>IFERROR(VLOOKUP($C14,'Entocentric lens DB'!$B$6:$U$312,MATCH('Entocentric lens DB'!$H$4,'Entocentric lens DB'!$B$4:$U$4,0),0),"")</f>
        <v>M27XP0.5</v>
      </c>
      <c r="H14" s="35" t="str">
        <f>IFERROR(VLOOKUP($C14,'Entocentric lens DB'!$B$6:$U$312,MATCH('Entocentric lens DB'!$Q$4,'Entocentric lens DB'!$B$4:$U$4,0),0),"")</f>
        <v>On Request</v>
      </c>
      <c r="I14" s="42" t="str">
        <f>IFERROR(VLOOKUP($C14,'Entocentric lens DB'!$B$6:$U$312,MATCH('Entocentric lens DB'!$R$4,'Entocentric lens DB'!$B$4:$U$4,0),0),"")</f>
        <v>EL-16-40-TC-VIS-5D-M27</v>
      </c>
      <c r="J14" s="35" t="str">
        <f>IFERROR(VLOOKUP($I14,'Optotune lens DB'!$B$5:$I$25,MATCH('Optotune lens DB'!$I$4,'Optotune lens DB'!$B$4:$I$4,0),0),"")</f>
        <v>500-1000$</v>
      </c>
      <c r="K14" s="3" t="s">
        <v>114</v>
      </c>
      <c r="L14" s="35" t="str">
        <f>IFERROR(VLOOKUP($C14,'Entocentric lens DB'!$B$6:$U$312,MATCH('Entocentric lens DB'!$S$4,'Entocentric lens DB'!$B$4:$U$4,0),0),"")</f>
        <v>NA</v>
      </c>
      <c r="M14" s="41">
        <f>IF(ISBLANK(C14),"",'Entocentric lenses'!$H$3)</f>
        <v>2300</v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>inf</v>
      </c>
      <c r="O14" s="32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>200</v>
      </c>
      <c r="P14" s="35" t="s">
        <v>115</v>
      </c>
      <c r="Q14" s="45">
        <f>IFERROR(IF(VLOOKUP($C14,'Entocentric lens DB'!$B$6:$U$312,MATCH('Entocentric lens DB'!$N$4,'Entocentric lens DB'!$B$4:$U$4,0),0)=0,"",VLOOKUP($C14,'Entocentric lens DB'!$B$6:$U$312,MATCH('Entocentric lens DB'!$N$4,'Entocentric lens DB'!$B$4:$U$4,0),0)),"")</f>
        <v>5</v>
      </c>
    </row>
    <row r="15" spans="1:19">
      <c r="B15" s="3" t="str">
        <f>IFERROR(VLOOKUP($C15,'Entocentric lens DB'!$B$6:$U$312,MATCH('Entocentric lens DB'!$C$4,'Entocentric lens DB'!$B$4:$U$4,0),0),"")</f>
        <v/>
      </c>
      <c r="C15" s="49"/>
      <c r="D15" s="35" t="str">
        <f>IFERROR(VLOOKUP($C15,'Entocentric lens DB'!$B$6:$U$312,MATCH('Entocentric lens DB'!$D$4,'Entocentric lens DB'!$B$4:$U$4,0),0),"")</f>
        <v/>
      </c>
      <c r="E15" s="35" t="str">
        <f>IFERROR(VLOOKUP($C15,'Entocentric lens DB'!$B$6:$U$312,MATCH('Entocentric lens DB'!$F$4,'Entocentric lens DB'!$B$4:$U$4,0),0),"")</f>
        <v/>
      </c>
      <c r="F15" s="35" t="str">
        <f>IFERROR(VLOOKUP($C15,'Entocentric lens DB'!$B$6:$U$312,MATCH('Entocentric lens DB'!$G$4,'Entocentric lens DB'!$B$4:$U$4,0),0),"")</f>
        <v/>
      </c>
      <c r="G15" s="35" t="str">
        <f>IFERROR(VLOOKUP($C15,'Entocentric lens DB'!$B$6:$U$312,MATCH('Entocentric lens DB'!$H$4,'Entocentric lens DB'!$B$4:$U$4,0),0),"")</f>
        <v/>
      </c>
      <c r="H15" s="35" t="str">
        <f>IFERROR(VLOOKUP($C15,'Entocentric lens DB'!$B$6:$U$312,MATCH('Entocentric lens DB'!$Q$4,'Entocentric lens DB'!$B$4:$U$4,0),0),"")</f>
        <v/>
      </c>
      <c r="I15" s="42" t="str">
        <f>IFERROR(VLOOKUP($C15,'Entocentric lens DB'!$B$6:$U$312,MATCH('Entocentric lens DB'!$R$4,'Entocentric lens DB'!$B$4:$U$4,0),0),"")</f>
        <v/>
      </c>
      <c r="J15" s="35" t="str">
        <f>IFERROR(VLOOKUP($I15,'Optotune lens DB'!$B$5:$I$25,MATCH('Optotune lens DB'!$I$4,'Optotune lens DB'!$B$4:$I$4,0),0),"")</f>
        <v/>
      </c>
      <c r="L15" s="35" t="str">
        <f>IFERROR(VLOOKUP($C15,'Entocentric lens DB'!$B$6:$U$312,MATCH('Entocentric lens DB'!$S$4,'Entocentric lens DB'!$B$4:$U$4,0),0),"")</f>
        <v/>
      </c>
      <c r="M15" s="41" t="str">
        <f>IF(ISBLANK(C15),"",'Entocentric lenses'!$H$3)</f>
        <v/>
      </c>
      <c r="N15" s="32" t="str">
        <f>IF(ISBLANK(C15),"",IF(IFERROR(1000/(1000/$M15+VLOOKUP($I15,'Optotune lens DB'!$B$5:$H$25,MATCH('Optotune lens DB'!$D$4,'Optotune lens DB'!$B$4:$H$4,0),0)),"inf")&lt;0,"inf",IFERROR(1000/(1000/$M15+VLOOKUP($I15,'Optotune lens DB'!$B$5:$H$25,MATCH('Optotune lens DB'!$D$4,'Optotune lens DB'!$B$4:$H$4,0),0)),"inf")))</f>
        <v/>
      </c>
      <c r="O15" s="32" t="str">
        <f>IF(ISBLANK(C15),"",IF(N15="inf",1000/(VLOOKUP($I15,'Optotune lens DB'!$B$5:$H$25,MATCH('Optotune lens DB'!$E$4,'Optotune lens DB'!$B$4:$H$4,0),0)-VLOOKUP($I15,'Optotune lens DB'!$B$5:$H$25,MATCH('Optotune lens DB'!$D$4,'Optotune lens DB'!$B$4:$H$4,0),0)),1000/(1000/$M15+VLOOKUP($I15,'Optotune lens DB'!$B$5:$H$25,MATCH('Optotune lens DB'!$E$4,'Optotune lens DB'!$B$4:$H$4,0),0))))</f>
        <v/>
      </c>
      <c r="P15" s="35"/>
      <c r="Q15" s="45" t="str">
        <f>IFERROR(IF(VLOOKUP($C15,'Entocentric lens DB'!$B$6:$U$312,MATCH('Entocentric lens DB'!$N$4,'Entocentric lens DB'!$B$4:$U$4,0),0)=0,"",VLOOKUP($C15,'Entocentric lens DB'!$B$6:$U$312,MATCH('Entocentric lens DB'!$N$4,'Entocentric lens DB'!$B$4:$U$4,0),0)),"")</f>
        <v/>
      </c>
    </row>
    <row r="16" spans="1:19">
      <c r="B16" s="3" t="str">
        <f>IFERROR(VLOOKUP($C16,'Entocentric lens DB'!$B$6:$U$312,MATCH('Entocentric lens DB'!$C$4,'Entocentric lens DB'!$B$4:$U$4,0),0),"")</f>
        <v/>
      </c>
      <c r="C16" s="49"/>
      <c r="D16" s="35" t="str">
        <f>IFERROR(VLOOKUP($C16,'Entocentric lens DB'!$B$6:$U$312,MATCH('Entocentric lens DB'!$D$4,'Entocentric lens DB'!$B$4:$U$4,0),0),"")</f>
        <v/>
      </c>
      <c r="E16" s="35" t="str">
        <f>IFERROR(VLOOKUP($C16,'Entocentric lens DB'!$B$6:$U$312,MATCH('Entocentric lens DB'!$F$4,'Entocentric lens DB'!$B$4:$U$4,0),0),"")</f>
        <v/>
      </c>
      <c r="F16" s="35" t="str">
        <f>IFERROR(VLOOKUP($C16,'Entocentric lens DB'!$B$6:$U$312,MATCH('Entocentric lens DB'!$G$4,'Entocentric lens DB'!$B$4:$U$4,0),0),"")</f>
        <v/>
      </c>
      <c r="G16" s="35" t="str">
        <f>IFERROR(VLOOKUP($C16,'Entocentric lens DB'!$B$6:$U$312,MATCH('Entocentric lens DB'!$H$4,'Entocentric lens DB'!$B$4:$U$4,0),0),"")</f>
        <v/>
      </c>
      <c r="H16" s="35" t="str">
        <f>IFERROR(VLOOKUP($C16,'Entocentric lens DB'!$B$6:$U$312,MATCH('Entocentric lens DB'!$Q$4,'Entocentric lens DB'!$B$4:$U$4,0),0),"")</f>
        <v/>
      </c>
      <c r="I16" s="42" t="str">
        <f>IFERROR(VLOOKUP($C16,'Entocentric lens DB'!$B$6:$U$312,MATCH('Entocentric lens DB'!$R$4,'Entocentric lens DB'!$B$4:$U$4,0),0),"")</f>
        <v/>
      </c>
      <c r="J16" s="35" t="str">
        <f>IFERROR(VLOOKUP($I16,'Optotune lens DB'!$B$5:$I$25,MATCH('Optotune lens DB'!$I$4,'Optotune lens DB'!$B$4:$I$4,0),0),"")</f>
        <v/>
      </c>
      <c r="L16" s="35" t="str">
        <f>IFERROR(VLOOKUP($C16,'Entocentric lens DB'!$B$6:$U$312,MATCH('Entocentric lens DB'!$S$4,'Entocentric lens DB'!$B$4:$U$4,0),0),"")</f>
        <v/>
      </c>
      <c r="M16" s="41" t="str">
        <f>IF(ISBLANK(C16),"",'Entocentric lenses'!$H$3)</f>
        <v/>
      </c>
      <c r="N16" s="32" t="str">
        <f>IF(ISBLANK(C16),"",IF(IFERROR(1000/(1000/$M16+VLOOKUP($I16,'Optotune lens DB'!$B$5:$H$25,MATCH('Optotune lens DB'!$D$4,'Optotune lens DB'!$B$4:$H$4,0),0)),"inf")&lt;0,"inf",IFERROR(1000/(1000/$M16+VLOOKUP($I16,'Optotune lens DB'!$B$5:$H$25,MATCH('Optotune lens DB'!$D$4,'Optotune lens DB'!$B$4:$H$4,0),0)),"inf")))</f>
        <v/>
      </c>
      <c r="O16" s="32" t="str">
        <f>IF(ISBLANK(C16),"",IF(N16="inf",1000/(VLOOKUP($I16,'Optotune lens DB'!$B$5:$H$25,MATCH('Optotune lens DB'!$E$4,'Optotune lens DB'!$B$4:$H$4,0),0)-VLOOKUP($I16,'Optotune lens DB'!$B$5:$H$25,MATCH('Optotune lens DB'!$D$4,'Optotune lens DB'!$B$4:$H$4,0),0)),1000/(1000/$M16+VLOOKUP($I16,'Optotune lens DB'!$B$5:$H$25,MATCH('Optotune lens DB'!$E$4,'Optotune lens DB'!$B$4:$H$4,0),0))))</f>
        <v/>
      </c>
      <c r="P16" s="35"/>
      <c r="Q16" s="45" t="str">
        <f>IFERROR(IF(VLOOKUP($C16,'Entocentric lens DB'!$B$6:$U$312,MATCH('Entocentric lens DB'!$N$4,'Entocentric lens DB'!$B$4:$U$4,0),0)=0,"",VLOOKUP($C16,'Entocentric lens DB'!$B$6:$U$312,MATCH('Entocentric lens DB'!$N$4,'Entocentric lens DB'!$B$4:$U$4,0),0)),"")</f>
        <v/>
      </c>
    </row>
    <row r="17" spans="2:19">
      <c r="B17" s="3" t="str">
        <f>IFERROR(VLOOKUP($C17,'Entocentric lens DB'!$B$6:$U$312,MATCH('Entocentric lens DB'!$C$4,'Entocentric lens DB'!$B$4:$U$4,0),0),"")</f>
        <v/>
      </c>
      <c r="D17" s="35" t="str">
        <f>IFERROR(VLOOKUP($C17,'Entocentric lens DB'!$B$6:$U$312,MATCH('Entocentric lens DB'!$D$4,'Entocentric lens DB'!$B$4:$U$4,0),0),"")</f>
        <v/>
      </c>
      <c r="E17" s="35" t="str">
        <f>IFERROR(VLOOKUP($C17,'Entocentric lens DB'!$B$6:$U$312,MATCH('Entocentric lens DB'!$F$4,'Entocentric lens DB'!$B$4:$U$4,0),0),"")</f>
        <v/>
      </c>
      <c r="F17" s="35" t="str">
        <f>IFERROR(VLOOKUP($C17,'Entocentric lens DB'!$B$6:$U$312,MATCH('Entocentric lens DB'!$G$4,'Entocentric lens DB'!$B$4:$U$4,0),0),"")</f>
        <v/>
      </c>
      <c r="G17" s="35" t="str">
        <f>IFERROR(VLOOKUP($C17,'Entocentric lens DB'!$B$6:$U$312,MATCH('Entocentric lens DB'!$H$4,'Entocentric lens DB'!$B$4:$U$4,0),0),"")</f>
        <v/>
      </c>
      <c r="H17" s="35" t="str">
        <f>IFERROR(VLOOKUP($C17,'Entocentric lens DB'!$B$6:$U$312,MATCH('Entocentric lens DB'!$Q$4,'Entocentric lens DB'!$B$4:$U$4,0),0),"")</f>
        <v/>
      </c>
      <c r="I17" s="42" t="str">
        <f>IFERROR(VLOOKUP($C17,'Entocentric lens DB'!$B$6:$U$312,MATCH('Entocentric lens DB'!$R$4,'Entocentric lens DB'!$B$4:$U$4,0),0),"")</f>
        <v/>
      </c>
      <c r="J17" s="35" t="str">
        <f>IFERROR(VLOOKUP($I17,'Optotune lens DB'!$B$5:$I$25,MATCH('Optotune lens DB'!$I$4,'Optotune lens DB'!$B$4:$I$4,0),0),"")</f>
        <v/>
      </c>
      <c r="L17" s="35" t="str">
        <f>IFERROR(VLOOKUP($C17,'Entocentric lens DB'!$B$6:$U$312,MATCH('Entocentric lens DB'!$S$4,'Entocentric lens DB'!$B$4:$U$4,0),0),"")</f>
        <v/>
      </c>
      <c r="M17" s="41" t="str">
        <f>IF(ISBLANK(C17),"",'Entocentric lenses'!$H$3)</f>
        <v/>
      </c>
      <c r="N17" s="32" t="str">
        <f>IF(ISBLANK(C17),"",IF(IFERROR(1000/(1000/$M17+VLOOKUP($I17,'Optotune lens DB'!$B$5:$H$25,MATCH('Optotune lens DB'!$D$4,'Optotune lens DB'!$B$4:$H$4,0),0)),"inf")&lt;0,"inf",IFERROR(1000/(1000/$M17+VLOOKUP($I17,'Optotune lens DB'!$B$5:$H$25,MATCH('Optotune lens DB'!$D$4,'Optotune lens DB'!$B$4:$H$4,0),0)),"inf")))</f>
        <v/>
      </c>
      <c r="O17" s="32" t="str">
        <f>IF(ISBLANK(C17),"",IF(N17="inf",1000/(VLOOKUP($I17,'Optotune lens DB'!$B$5:$H$25,MATCH('Optotune lens DB'!$E$4,'Optotune lens DB'!$B$4:$H$4,0),0)-VLOOKUP($I17,'Optotune lens DB'!$B$5:$H$25,MATCH('Optotune lens DB'!$D$4,'Optotune lens DB'!$B$4:$H$4,0),0)),1000/(1000/$M17+VLOOKUP($I17,'Optotune lens DB'!$B$5:$H$25,MATCH('Optotune lens DB'!$E$4,'Optotune lens DB'!$B$4:$H$4,0),0))))</f>
        <v/>
      </c>
      <c r="P17" s="35"/>
      <c r="Q17" s="45" t="str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/>
      </c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IF(ISBLANK(C20),"",'Entocentric lenses'!$H$3)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/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43" t="s">
        <v>0</v>
      </c>
      <c r="Q21" s="44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phoneticPr fontId="20" type="noConversion"/>
  <dataValidations disablePrompts="1" count="4">
    <dataValidation type="list" allowBlank="1" showInputMessage="1" showErrorMessage="1" sqref="E5:E20" xr:uid="{00000000-0002-0000-0800-000000000000}">
      <formula1>Mounts</formula1>
    </dataValidation>
    <dataValidation type="list" allowBlank="1" showInputMessage="1" showErrorMessage="1" sqref="F5:F20" xr:uid="{00000000-0002-0000-0800-000001000000}">
      <formula1>Formats</formula1>
    </dataValidation>
    <dataValidation type="list" allowBlank="1" showInputMessage="1" showErrorMessage="1" sqref="G5:G20" xr:uid="{00000000-0002-0000-0800-000002000000}">
      <formula1>Filter</formula1>
    </dataValidation>
    <dataValidation type="list" allowBlank="1" showInputMessage="1" showErrorMessage="1" sqref="J5:J20 H5:H20" xr:uid="{00000000-0002-0000-0800-000003000000}">
      <formula1>Prices</formula1>
    </dataValidation>
  </dataValidations>
  <hyperlinks>
    <hyperlink ref="B2" location="'Entocentric lenses'!A1" display="Back to overview" xr:uid="{7F025BAE-C704-426C-88D6-901B6987264E}"/>
    <hyperlink ref="B23" location="'Entocentric lens DB'!A1" display="Entocentric lens database" xr:uid="{01A136DD-56B4-4F40-AE1D-A64AE2D5CFB7}"/>
    <hyperlink ref="R5" r:id="rId1" xr:uid="{4286E0AB-16D2-46B3-B70D-FA1ED735E9A1}"/>
  </hyperlinks>
  <pageMargins left="0.3" right="0.3" top="0.5" bottom="0.5" header="0.1" footer="0.1"/>
  <pageSetup paperSize="9" scale="55" orientation="landscape"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163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OPT</v>
      </c>
      <c r="C5" s="49" t="s">
        <v>164</v>
      </c>
      <c r="D5" s="35">
        <f>IFERROR(VLOOKUP($C5,'Entocentric lens DB'!$B$6:$U$312,MATCH('Entocentric lens DB'!$D$4,'Entocentric lens DB'!$B$4:$U$4,0),0),"")</f>
        <v>25</v>
      </c>
      <c r="E5" s="35" t="str">
        <f>IFERROR(VLOOKUP($C5,'Entocentric lens DB'!$B$6:$U$312,MATCH('Entocentric lens DB'!$F$4,'Entocentric lens DB'!$B$4:$U$4,0),0),"")</f>
        <v>S-mount</v>
      </c>
      <c r="F5" s="35" t="str">
        <f>IFERROR(VLOOKUP($C5,'Entocentric lens DB'!$B$6:$U$312,MATCH('Entocentric lens DB'!$G$4,'Entocentric lens DB'!$B$4:$U$4,0),0),"")</f>
        <v>1/1.8"</v>
      </c>
      <c r="G5" s="35" t="str">
        <f>IFERROR(VLOOKUP($C5,'Entocentric lens DB'!$B$6:$U$312,MATCH('Entocentric lens DB'!$H$4,'Entocentric lens DB'!$B$4:$U$4,0),0),"")</f>
        <v>None</v>
      </c>
      <c r="H5" s="35" t="str">
        <f>IFERROR(VLOOKUP($C5,'Entocentric lens DB'!$B$6:$U$312,MATCH('Entocentric lens DB'!$Q$4,'Entocentric lens DB'!$B$4:$U$4,0),0),"")</f>
        <v>200-500$</v>
      </c>
      <c r="I5" s="42" t="str">
        <f>IFERROR(VLOOKUP($C5,'Entocentric lens DB'!$B$6:$U$312,MATCH('Entocentric lens DB'!$R$4,'Entocentric lens DB'!$B$4:$U$4,0),0),"")</f>
        <v>EL-3-10-VIS-26D-FPC</v>
      </c>
      <c r="J5" s="35" t="str">
        <f>IFERROR(VLOOKUP($I5,'Optotune lens DB'!$B$5:$I$25,MATCH('Optotune lens DB'!$I$4,'Optotune lens DB'!$B$4:$I$4,0),0),"")</f>
        <v>100-200$</v>
      </c>
      <c r="K5" s="3" t="s">
        <v>119</v>
      </c>
      <c r="L5" s="35" t="str">
        <f>IFERROR(VLOOKUP($C5,'Entocentric lens DB'!$B$6:$U$312,MATCH('Entocentric lens DB'!$S$4,'Entocentric lens DB'!$B$4:$U$4,0),0),"")</f>
        <v>NA</v>
      </c>
      <c r="M5" s="41">
        <f>IF(ISBLANK(C5),"",'Entocentric lenses'!$H$3)</f>
        <v>2300</v>
      </c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38.46153846153846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2</v>
      </c>
      <c r="R5" s="82" t="s">
        <v>129</v>
      </c>
      <c r="S5" s="3" t="s">
        <v>130</v>
      </c>
    </row>
    <row r="6" spans="1:19">
      <c r="B6" s="3" t="str">
        <f>IFERROR(VLOOKUP($C6,'Entocentric lens DB'!$B$6:$U$312,MATCH('Entocentric lens DB'!$C$4,'Entocentric lens DB'!$B$4:$U$4,0),0),"")</f>
        <v>Kowa</v>
      </c>
      <c r="C6" s="49" t="s">
        <v>165</v>
      </c>
      <c r="D6" s="35">
        <f>IFERROR(VLOOKUP($C6,'Entocentric lens DB'!$B$6:$U$312,MATCH('Entocentric lens DB'!$D$4,'Entocentric lens DB'!$B$4:$U$4,0),0),"")</f>
        <v>25</v>
      </c>
      <c r="E6" s="35" t="str">
        <f>IFERROR(VLOOKUP($C6,'Entocentric lens DB'!$B$6:$U$312,MATCH('Entocentric lens DB'!$F$4,'Entocentric lens DB'!$B$4:$U$4,0),0),"")</f>
        <v>C-mount</v>
      </c>
      <c r="F6" s="35" t="str">
        <f>IFERROR(VLOOKUP($C6,'Entocentric lens DB'!$B$6:$U$312,MATCH('Entocentric lens DB'!$G$4,'Entocentric lens DB'!$B$4:$U$4,0),0),"")</f>
        <v>2/3"</v>
      </c>
      <c r="G6" s="35" t="str">
        <f>IFERROR(VLOOKUP($C6,'Entocentric lens DB'!$B$6:$U$312,MATCH('Entocentric lens DB'!$H$4,'Entocentric lens DB'!$B$4:$U$4,0),0),"")</f>
        <v>M30.5x0.5</v>
      </c>
      <c r="H6" s="35" t="str">
        <f>IFERROR(VLOOKUP($C6,'Entocentric lens DB'!$B$6:$U$312,MATCH('Entocentric lens DB'!$Q$4,'Entocentric lens DB'!$B$4:$U$4,0),0),"")</f>
        <v>200-500$</v>
      </c>
      <c r="I6" s="42" t="str">
        <f>IFERROR(VLOOKUP($C6,'Entocentric lens DB'!$B$6:$U$312,MATCH('Entocentric lens DB'!$R$4,'Entocentric lens DB'!$B$4:$U$4,0),0),"")</f>
        <v>EL-16-40-TC-VIS-5D-M30.5</v>
      </c>
      <c r="J6" s="35" t="str">
        <f>IFERROR(VLOOKUP($I6,'Optotune lens DB'!$B$5:$I$25,MATCH('Optotune lens DB'!$I$4,'Optotune lens DB'!$B$4:$I$4,0),0),"")</f>
        <v>500-1000$</v>
      </c>
      <c r="K6" s="3" t="s">
        <v>114</v>
      </c>
      <c r="L6" s="35" t="str">
        <f>IFERROR(VLOOKUP($C6,'Entocentric lens DB'!$B$6:$U$312,MATCH('Entocentric lens DB'!$S$4,'Entocentric lens DB'!$B$4:$U$4,0),0),"")</f>
        <v>NA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200</v>
      </c>
      <c r="P6" s="35" t="s">
        <v>115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2.5</v>
      </c>
    </row>
    <row r="7" spans="1:19">
      <c r="B7" s="3" t="str">
        <f>IFERROR(VLOOKUP($C7,'Entocentric lens DB'!$B$6:$U$312,MATCH('Entocentric lens DB'!$C$4,'Entocentric lens DB'!$B$4:$U$4,0),0),"")</f>
        <v>Computar</v>
      </c>
      <c r="C7" s="49" t="s">
        <v>166</v>
      </c>
      <c r="D7" s="35">
        <f>IFERROR(VLOOKUP($C7,'Entocentric lens DB'!$B$6:$U$312,MATCH('Entocentric lens DB'!$D$4,'Entocentric lens DB'!$B$4:$U$4,0),0),"")</f>
        <v>25</v>
      </c>
      <c r="E7" s="35" t="str">
        <f>IFERROR(VLOOKUP($C7,'Entocentric lens DB'!$B$6:$U$312,MATCH('Entocentric lens DB'!$F$4,'Entocentric lens DB'!$B$4:$U$4,0),0),"")</f>
        <v>C-mount</v>
      </c>
      <c r="F7" s="35" t="str">
        <f>IFERROR(VLOOKUP($C7,'Entocentric lens DB'!$B$6:$U$312,MATCH('Entocentric lens DB'!$G$4,'Entocentric lens DB'!$B$4:$U$4,0),0),"")</f>
        <v>2/3"</v>
      </c>
      <c r="G7" s="35" t="str">
        <f>IFERROR(VLOOKUP($C7,'Entocentric lens DB'!$B$6:$U$312,MATCH('Entocentric lens DB'!$H$4,'Entocentric lens DB'!$B$4:$U$4,0),0),"")</f>
        <v>M27x0.5</v>
      </c>
      <c r="H7" s="35" t="str">
        <f>IFERROR(VLOOKUP($C7,'Entocentric lens DB'!$B$6:$U$312,MATCH('Entocentric lens DB'!$Q$4,'Entocentric lens DB'!$B$4:$U$4,0),0),"")</f>
        <v>200-500$</v>
      </c>
      <c r="I7" s="42" t="str">
        <f>IFERROR(VLOOKUP($C7,'Entocentric lens DB'!$B$6:$U$312,MATCH('Entocentric lens DB'!$R$4,'Entocentric lens DB'!$B$4:$U$4,0),0),"")</f>
        <v>EL-16-40-TC-VIS-5D-M27</v>
      </c>
      <c r="J7" s="35" t="str">
        <f>IFERROR(VLOOKUP($I7,'Optotune lens DB'!$B$5:$I$25,MATCH('Optotune lens DB'!$I$4,'Optotune lens DB'!$B$4:$I$4,0),0),"")</f>
        <v>500-1000$</v>
      </c>
      <c r="K7" s="3" t="s">
        <v>114</v>
      </c>
      <c r="L7" s="35" t="str">
        <f>IFERROR(VLOOKUP($C7,'Entocentric lens DB'!$B$6:$U$312,MATCH('Entocentric lens DB'!$S$4,'Entocentric lens DB'!$B$4:$U$4,0),0),"")</f>
        <v>NA</v>
      </c>
      <c r="M7" s="41">
        <f>IF(ISBLANK(C7),"",'Entocentric lenses'!$H$3)</f>
        <v>2300</v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>inf</v>
      </c>
      <c r="O7" s="32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>200</v>
      </c>
      <c r="P7" s="35" t="s">
        <v>115</v>
      </c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2.5</v>
      </c>
    </row>
    <row r="8" spans="1:19">
      <c r="B8" s="3" t="str">
        <f>IFERROR(VLOOKUP($C8,'Entocentric lens DB'!$B$6:$U$312,MATCH('Entocentric lens DB'!$C$4,'Entocentric lens DB'!$B$4:$U$4,0),0),"")</f>
        <v>Tamron</v>
      </c>
      <c r="C8" s="49" t="s">
        <v>167</v>
      </c>
      <c r="D8" s="35">
        <f>IFERROR(VLOOKUP($C8,'Entocentric lens DB'!$B$6:$U$312,MATCH('Entocentric lens DB'!$D$4,'Entocentric lens DB'!$B$4:$U$4,0),0),"")</f>
        <v>25</v>
      </c>
      <c r="E8" s="35" t="str">
        <f>IFERROR(VLOOKUP($C8,'Entocentric lens DB'!$B$6:$U$312,MATCH('Entocentric lens DB'!$F$4,'Entocentric lens DB'!$B$4:$U$4,0),0),"")</f>
        <v>C-mount</v>
      </c>
      <c r="F8" s="35" t="str">
        <f>IFERROR(VLOOKUP($C8,'Entocentric lens DB'!$B$6:$U$312,MATCH('Entocentric lens DB'!$G$4,'Entocentric lens DB'!$B$4:$U$4,0),0),"")</f>
        <v>1/1.2"</v>
      </c>
      <c r="G8" s="35" t="str">
        <f>IFERROR(VLOOKUP($C8,'Entocentric lens DB'!$B$6:$U$312,MATCH('Entocentric lens DB'!$H$4,'Entocentric lens DB'!$B$4:$U$4,0),0),"")</f>
        <v>M27x0.5</v>
      </c>
      <c r="H8" s="35" t="str">
        <f>IFERROR(VLOOKUP($C8,'Entocentric lens DB'!$B$6:$U$312,MATCH('Entocentric lens DB'!$Q$4,'Entocentric lens DB'!$B$4:$U$4,0),0),"")</f>
        <v>200-500$</v>
      </c>
      <c r="I8" s="42" t="str">
        <f>IFERROR(VLOOKUP($C8,'Entocentric lens DB'!$B$6:$U$312,MATCH('Entocentric lens DB'!$R$4,'Entocentric lens DB'!$B$4:$U$4,0),0),"")</f>
        <v>EL-16-40-TC-VIS-5D-M27</v>
      </c>
      <c r="J8" s="35" t="str">
        <f>IFERROR(VLOOKUP($I8,'Optotune lens DB'!$B$5:$I$25,MATCH('Optotune lens DB'!$I$4,'Optotune lens DB'!$B$4:$I$4,0),0),"")</f>
        <v>500-1000$</v>
      </c>
      <c r="K8" s="3" t="s">
        <v>114</v>
      </c>
      <c r="L8" s="35" t="str">
        <f>IFERROR(VLOOKUP($C8,'Entocentric lens DB'!$B$6:$U$312,MATCH('Entocentric lens DB'!$S$4,'Entocentric lens DB'!$B$4:$U$4,0),0),"")</f>
        <v>NA</v>
      </c>
      <c r="M8" s="41">
        <f>IF(ISBLANK(C8),"",'Entocentric lenses'!$H$3)</f>
        <v>2300</v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>inf</v>
      </c>
      <c r="O8" s="32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>200</v>
      </c>
      <c r="P8" s="35" t="s">
        <v>115</v>
      </c>
      <c r="Q8" s="45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>3.5</v>
      </c>
    </row>
    <row r="9" spans="1:19">
      <c r="B9" s="3" t="str">
        <f>IFERROR(VLOOKUP($C9,'Entocentric lens DB'!$B$6:$U$312,MATCH('Entocentric lens DB'!$C$4,'Entocentric lens DB'!$B$4:$U$4,0),0),"")</f>
        <v>Fujinon</v>
      </c>
      <c r="C9" s="49" t="s">
        <v>168</v>
      </c>
      <c r="D9" s="35">
        <f>IFERROR(VLOOKUP($C9,'Entocentric lens DB'!$B$6:$U$312,MATCH('Entocentric lens DB'!$D$4,'Entocentric lens DB'!$B$4:$U$4,0),0),"")</f>
        <v>25</v>
      </c>
      <c r="E9" s="35" t="str">
        <f>IFERROR(VLOOKUP($C9,'Entocentric lens DB'!$B$6:$U$312,MATCH('Entocentric lens DB'!$F$4,'Entocentric lens DB'!$B$4:$U$4,0),0),"")</f>
        <v>C-mount</v>
      </c>
      <c r="F9" s="35" t="str">
        <f>IFERROR(VLOOKUP($C9,'Entocentric lens DB'!$B$6:$U$312,MATCH('Entocentric lens DB'!$G$4,'Entocentric lens DB'!$B$4:$U$4,0),0),"")</f>
        <v>2/3"</v>
      </c>
      <c r="G9" s="35" t="str">
        <f>IFERROR(VLOOKUP($C9,'Entocentric lens DB'!$B$6:$U$312,MATCH('Entocentric lens DB'!$H$4,'Entocentric lens DB'!$B$4:$U$4,0),0),"")</f>
        <v>M25.5x0.5</v>
      </c>
      <c r="H9" s="35" t="str">
        <f>IFERROR(VLOOKUP($C9,'Entocentric lens DB'!$B$6:$U$312,MATCH('Entocentric lens DB'!$Q$4,'Entocentric lens DB'!$B$4:$U$4,0),0),"")</f>
        <v>200-500$</v>
      </c>
      <c r="I9" s="42" t="str">
        <f>IFERROR(VLOOKUP($C9,'Entocentric lens DB'!$B$6:$U$312,MATCH('Entocentric lens DB'!$R$4,'Entocentric lens DB'!$B$4:$U$4,0),0),"")</f>
        <v>EL-16-40-TC-VIS-5D-M25.5</v>
      </c>
      <c r="J9" s="35" t="str">
        <f>IFERROR(VLOOKUP($I9,'Optotune lens DB'!$B$5:$I$25,MATCH('Optotune lens DB'!$I$4,'Optotune lens DB'!$B$4:$I$4,0),0),"")</f>
        <v>500-1000$</v>
      </c>
      <c r="K9" s="3" t="s">
        <v>114</v>
      </c>
      <c r="L9" s="35" t="str">
        <f>IFERROR(VLOOKUP($C9,'Entocentric lens DB'!$B$6:$U$312,MATCH('Entocentric lens DB'!$S$4,'Entocentric lens DB'!$B$4:$U$4,0),0),"")</f>
        <v>NA</v>
      </c>
      <c r="M9" s="41">
        <f>IF(ISBLANK(C9),"",'Entocentric lenses'!$H$3)</f>
        <v>2300</v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>inf</v>
      </c>
      <c r="O9" s="32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>200</v>
      </c>
      <c r="P9" s="35" t="s">
        <v>115</v>
      </c>
      <c r="Q9" s="45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>3.5</v>
      </c>
    </row>
    <row r="10" spans="1:19">
      <c r="B10" s="3" t="str">
        <f>IFERROR(VLOOKUP($C10,'Entocentric lens DB'!$B$6:$U$312,MATCH('Entocentric lens DB'!$C$4,'Entocentric lens DB'!$B$4:$U$4,0),0),"")</f>
        <v>Kowa</v>
      </c>
      <c r="C10" s="49" t="s">
        <v>169</v>
      </c>
      <c r="D10" s="35">
        <f>IFERROR(VLOOKUP($C10,'Entocentric lens DB'!$B$6:$U$312,MATCH('Entocentric lens DB'!$D$4,'Entocentric lens DB'!$B$4:$U$4,0),0),"")</f>
        <v>25</v>
      </c>
      <c r="E10" s="35" t="str">
        <f>IFERROR(VLOOKUP($C10,'Entocentric lens DB'!$B$6:$U$312,MATCH('Entocentric lens DB'!$F$4,'Entocentric lens DB'!$B$4:$U$4,0),0),"")</f>
        <v>C-mount</v>
      </c>
      <c r="F10" s="35" t="str">
        <f>IFERROR(VLOOKUP($C10,'Entocentric lens DB'!$B$6:$U$312,MATCH('Entocentric lens DB'!$G$4,'Entocentric lens DB'!$B$4:$U$4,0),0),"")</f>
        <v>2/3"</v>
      </c>
      <c r="G10" s="35" t="str">
        <f>IFERROR(VLOOKUP($C10,'Entocentric lens DB'!$B$6:$U$312,MATCH('Entocentric lens DB'!$H$4,'Entocentric lens DB'!$B$4:$U$4,0),0),"")</f>
        <v>M27x0.5</v>
      </c>
      <c r="H10" s="35" t="str">
        <f>IFERROR(VLOOKUP($C10,'Entocentric lens DB'!$B$6:$U$312,MATCH('Entocentric lens DB'!$Q$4,'Entocentric lens DB'!$B$4:$U$4,0),0),"")</f>
        <v>200-500$</v>
      </c>
      <c r="I10" s="42" t="str">
        <f>IFERROR(VLOOKUP($C10,'Entocentric lens DB'!$B$6:$U$312,MATCH('Entocentric lens DB'!$R$4,'Entocentric lens DB'!$B$4:$U$4,0),0),"")</f>
        <v>EL-16-40-TC-VIS-5D-M27</v>
      </c>
      <c r="J10" s="35" t="str">
        <f>IFERROR(VLOOKUP($I10,'Optotune lens DB'!$B$5:$I$25,MATCH('Optotune lens DB'!$I$4,'Optotune lens DB'!$B$4:$I$4,0),0),"")</f>
        <v>500-1000$</v>
      </c>
      <c r="K10" s="3" t="s">
        <v>114</v>
      </c>
      <c r="L10" s="35" t="str">
        <f>IFERROR(VLOOKUP($C10,'Entocentric lens DB'!$B$6:$U$312,MATCH('Entocentric lens DB'!$S$4,'Entocentric lens DB'!$B$4:$U$4,0),0),"")</f>
        <v>NA</v>
      </c>
      <c r="M10" s="41">
        <f>IF(ISBLANK(C10),"",'Entocentric lenses'!$H$3)</f>
        <v>2300</v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>inf</v>
      </c>
      <c r="O10" s="32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>200</v>
      </c>
      <c r="P10" s="35" t="s">
        <v>115</v>
      </c>
      <c r="Q10" s="45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>4</v>
      </c>
    </row>
    <row r="11" spans="1:19">
      <c r="B11" s="3" t="str">
        <f>IFERROR(VLOOKUP($C11,'Entocentric lens DB'!$B$6:$U$312,MATCH('Entocentric lens DB'!$C$4,'Entocentric lens DB'!$B$4:$U$4,0),0),"")</f>
        <v>Edmund Optics</v>
      </c>
      <c r="C11" s="49" t="s">
        <v>170</v>
      </c>
      <c r="D11" s="35">
        <f>IFERROR(VLOOKUP($C11,'Entocentric lens DB'!$B$6:$U$312,MATCH('Entocentric lens DB'!$D$4,'Entocentric lens DB'!$B$4:$U$4,0),0),"")</f>
        <v>25</v>
      </c>
      <c r="E11" s="35" t="str">
        <f>IFERROR(VLOOKUP($C11,'Entocentric lens DB'!$B$6:$U$312,MATCH('Entocentric lens DB'!$F$4,'Entocentric lens DB'!$B$4:$U$4,0),0),"")</f>
        <v>C-mount</v>
      </c>
      <c r="F11" s="35" t="str">
        <f>IFERROR(VLOOKUP($C11,'Entocentric lens DB'!$B$6:$U$312,MATCH('Entocentric lens DB'!$G$4,'Entocentric lens DB'!$B$4:$U$4,0),0),"")</f>
        <v>2/3"</v>
      </c>
      <c r="G11" s="35" t="str">
        <f>IFERROR(VLOOKUP($C11,'Entocentric lens DB'!$B$6:$U$312,MATCH('Entocentric lens DB'!$H$4,'Entocentric lens DB'!$B$4:$U$4,0),0),"")</f>
        <v>M25.5x0.5</v>
      </c>
      <c r="H11" s="35" t="str">
        <f>IFERROR(VLOOKUP($C11,'Entocentric lens DB'!$B$6:$U$312,MATCH('Entocentric lens DB'!$Q$4,'Entocentric lens DB'!$B$4:$U$4,0),0),"")</f>
        <v>200-500$</v>
      </c>
      <c r="I11" s="42" t="str">
        <f>IFERROR(VLOOKUP($C11,'Entocentric lens DB'!$B$6:$U$312,MATCH('Entocentric lens DB'!$R$4,'Entocentric lens DB'!$B$4:$U$4,0),0),"")</f>
        <v>EL-16-40-TC-VIS-5D-M25.5</v>
      </c>
      <c r="J11" s="35" t="str">
        <f>IFERROR(VLOOKUP($I11,'Optotune lens DB'!$B$5:$I$25,MATCH('Optotune lens DB'!$I$4,'Optotune lens DB'!$B$4:$I$4,0),0),"")</f>
        <v>500-1000$</v>
      </c>
      <c r="K11" s="3" t="s">
        <v>114</v>
      </c>
      <c r="L11" s="35" t="str">
        <f>IFERROR(VLOOKUP($C11,'Entocentric lens DB'!$B$6:$U$312,MATCH('Entocentric lens DB'!$S$4,'Entocentric lens DB'!$B$4:$U$4,0),0),"")</f>
        <v>NA</v>
      </c>
      <c r="M11" s="41">
        <f>IF(ISBLANK(C11),"",'Entocentric lenses'!$H$3)</f>
        <v>2300</v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>inf</v>
      </c>
      <c r="O11" s="32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>200</v>
      </c>
      <c r="P11" s="35" t="s">
        <v>115</v>
      </c>
      <c r="Q11" s="45" t="str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/>
      </c>
    </row>
    <row r="12" spans="1:19">
      <c r="B12" s="3" t="str">
        <f>IFERROR(VLOOKUP($C12,'Entocentric lens DB'!$B$6:$U$312,MATCH('Entocentric lens DB'!$C$4,'Entocentric lens DB'!$B$4:$U$4,0),0),"")</f>
        <v>Optart</v>
      </c>
      <c r="C12" s="49" t="s">
        <v>171</v>
      </c>
      <c r="D12" s="35">
        <f>IFERROR(VLOOKUP($C12,'Entocentric lens DB'!$B$6:$U$312,MATCH('Entocentric lens DB'!$D$4,'Entocentric lens DB'!$B$4:$U$4,0),0),"")</f>
        <v>25</v>
      </c>
      <c r="E12" s="35" t="str">
        <f>IFERROR(VLOOKUP($C12,'Entocentric lens DB'!$B$6:$U$312,MATCH('Entocentric lens DB'!$F$4,'Entocentric lens DB'!$B$4:$U$4,0),0),"")</f>
        <v>C-mount</v>
      </c>
      <c r="F12" s="35" t="str">
        <f>IFERROR(VLOOKUP($C12,'Entocentric lens DB'!$B$6:$U$312,MATCH('Entocentric lens DB'!$G$4,'Entocentric lens DB'!$B$4:$U$4,0),0),"")</f>
        <v>2/3"</v>
      </c>
      <c r="G12" s="35" t="str">
        <f>IFERROR(VLOOKUP($C12,'Entocentric lens DB'!$B$6:$U$312,MATCH('Entocentric lens DB'!$H$4,'Entocentric lens DB'!$B$4:$U$4,0),0),"")</f>
        <v>M27x0.5</v>
      </c>
      <c r="H12" s="35" t="str">
        <f>IFERROR(VLOOKUP($C12,'Entocentric lens DB'!$B$6:$U$312,MATCH('Entocentric lens DB'!$Q$4,'Entocentric lens DB'!$B$4:$U$4,0),0),"")</f>
        <v>On Request</v>
      </c>
      <c r="I12" s="42" t="str">
        <f>IFERROR(VLOOKUP($C12,'Entocentric lens DB'!$B$6:$U$312,MATCH('Entocentric lens DB'!$R$4,'Entocentric lens DB'!$B$4:$U$4,0),0),"")</f>
        <v>EL-16-40-TC-VIS-5D-M27</v>
      </c>
      <c r="J12" s="35" t="str">
        <f>IFERROR(VLOOKUP($I12,'Optotune lens DB'!$B$5:$I$25,MATCH('Optotune lens DB'!$I$4,'Optotune lens DB'!$B$4:$I$4,0),0),"")</f>
        <v>500-1000$</v>
      </c>
      <c r="K12" s="3" t="s">
        <v>114</v>
      </c>
      <c r="L12" s="35" t="str">
        <f>IFERROR(VLOOKUP($C12,'Entocentric lens DB'!$B$6:$U$312,MATCH('Entocentric lens DB'!$S$4,'Entocentric lens DB'!$B$4:$U$4,0),0),"")</f>
        <v>NA</v>
      </c>
      <c r="M12" s="41">
        <f>IF(ISBLANK(C12),"",'Entocentric lenses'!$H$3)</f>
        <v>2300</v>
      </c>
      <c r="N12" s="32" t="str">
        <f>IF(ISBLANK(C12),"",IF(IFERROR(1000/(1000/$M12+VLOOKUP($I12,'Optotune lens DB'!$B$5:$H$25,MATCH('Optotune lens DB'!$D$4,'Optotune lens DB'!$B$4:$H$4,0),0)),"inf")&lt;0,"inf",IFERROR(1000/(1000/$M12+VLOOKUP($I12,'Optotune lens DB'!$B$5:$H$25,MATCH('Optotune lens DB'!$D$4,'Optotune lens DB'!$B$4:$H$4,0),0)),"inf")))</f>
        <v>inf</v>
      </c>
      <c r="O12" s="32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>200</v>
      </c>
      <c r="P12" s="35" t="s">
        <v>115</v>
      </c>
      <c r="Q12" s="45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>3.5</v>
      </c>
    </row>
    <row r="13" spans="1:19">
      <c r="B13" s="3" t="str">
        <f>IFERROR(VLOOKUP($C13,'Entocentric lens DB'!$B$6:$U$312,MATCH('Entocentric lens DB'!$C$4,'Entocentric lens DB'!$B$4:$U$4,0),0),"")</f>
        <v>Optart</v>
      </c>
      <c r="C13" s="49" t="s">
        <v>172</v>
      </c>
      <c r="D13" s="35">
        <f>IFERROR(VLOOKUP($C13,'Entocentric lens DB'!$B$6:$U$312,MATCH('Entocentric lens DB'!$D$4,'Entocentric lens DB'!$B$4:$U$4,0),0),"")</f>
        <v>25</v>
      </c>
      <c r="E13" s="35" t="str">
        <f>IFERROR(VLOOKUP($C13,'Entocentric lens DB'!$B$6:$U$312,MATCH('Entocentric lens DB'!$F$4,'Entocentric lens DB'!$B$4:$U$4,0),0),"")</f>
        <v>C-mount</v>
      </c>
      <c r="F13" s="35" t="str">
        <f>IFERROR(VLOOKUP($C13,'Entocentric lens DB'!$B$6:$U$312,MATCH('Entocentric lens DB'!$G$4,'Entocentric lens DB'!$B$4:$U$4,0),0),"")</f>
        <v>2/3"</v>
      </c>
      <c r="G13" s="35" t="str">
        <f>IFERROR(VLOOKUP($C13,'Entocentric lens DB'!$B$6:$U$312,MATCH('Entocentric lens DB'!$H$4,'Entocentric lens DB'!$B$4:$U$4,0),0),"")</f>
        <v>M27XP0.5</v>
      </c>
      <c r="H13" s="35" t="str">
        <f>IFERROR(VLOOKUP($C13,'Entocentric lens DB'!$B$6:$U$312,MATCH('Entocentric lens DB'!$Q$4,'Entocentric lens DB'!$B$4:$U$4,0),0),"")</f>
        <v>On Request</v>
      </c>
      <c r="I13" s="42" t="str">
        <f>IFERROR(VLOOKUP($C13,'Entocentric lens DB'!$B$6:$U$312,MATCH('Entocentric lens DB'!$R$4,'Entocentric lens DB'!$B$4:$U$4,0),0),"")</f>
        <v>EL-16-40-TC-VIS-5D-M27</v>
      </c>
      <c r="J13" s="35" t="str">
        <f>IFERROR(VLOOKUP($I13,'Optotune lens DB'!$B$5:$I$25,MATCH('Optotune lens DB'!$I$4,'Optotune lens DB'!$B$4:$I$4,0),0),"")</f>
        <v>500-1000$</v>
      </c>
      <c r="K13" s="3" t="s">
        <v>114</v>
      </c>
      <c r="L13" s="35" t="str">
        <f>IFERROR(VLOOKUP($C13,'Entocentric lens DB'!$B$6:$U$312,MATCH('Entocentric lens DB'!$S$4,'Entocentric lens DB'!$B$4:$U$4,0),0),"")</f>
        <v>NA</v>
      </c>
      <c r="M13" s="41">
        <f>IF(ISBLANK(C13),"",'Entocentric lenses'!$H$3)</f>
        <v>2300</v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>inf</v>
      </c>
      <c r="O13" s="32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>200</v>
      </c>
      <c r="P13" s="35" t="s">
        <v>115</v>
      </c>
      <c r="Q13" s="45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>5</v>
      </c>
    </row>
    <row r="14" spans="1:19">
      <c r="B14" s="3" t="str">
        <f>IFERROR(VLOOKUP($C14,'Entocentric lens DB'!$B$6:$U$312,MATCH('Entocentric lens DB'!$C$4,'Entocentric lens DB'!$B$4:$U$4,0),0),"")</f>
        <v/>
      </c>
      <c r="C14" s="49"/>
      <c r="D14" s="35" t="str">
        <f>IFERROR(VLOOKUP($C14,'Entocentric lens DB'!$B$6:$U$312,MATCH('Entocentric lens DB'!$D$4,'Entocentric lens DB'!$B$4:$U$4,0),0),"")</f>
        <v/>
      </c>
      <c r="E14" s="35" t="str">
        <f>IFERROR(VLOOKUP($C14,'Entocentric lens DB'!$B$6:$U$312,MATCH('Entocentric lens DB'!$F$4,'Entocentric lens DB'!$B$4:$U$4,0),0),"")</f>
        <v/>
      </c>
      <c r="F14" s="35" t="str">
        <f>IFERROR(VLOOKUP($C14,'Entocentric lens DB'!$B$6:$U$312,MATCH('Entocentric lens DB'!$G$4,'Entocentric lens DB'!$B$4:$U$4,0),0),"")</f>
        <v/>
      </c>
      <c r="G14" s="35" t="str">
        <f>IFERROR(VLOOKUP($C14,'Entocentric lens DB'!$B$6:$U$312,MATCH('Entocentric lens DB'!$H$4,'Entocentric lens DB'!$B$4:$U$4,0),0),"")</f>
        <v/>
      </c>
      <c r="H14" s="35" t="str">
        <f>IFERROR(VLOOKUP($C14,'Entocentric lens DB'!$B$6:$U$312,MATCH('Entocentric lens DB'!$Q$4,'Entocentric lens DB'!$B$4:$U$4,0),0),"")</f>
        <v/>
      </c>
      <c r="I14" s="42" t="str">
        <f>IFERROR(VLOOKUP($C14,'Entocentric lens DB'!$B$6:$U$312,MATCH('Entocentric lens DB'!$R$4,'Entocentric lens DB'!$B$4:$U$4,0),0),"")</f>
        <v/>
      </c>
      <c r="J14" s="35" t="str">
        <f>IFERROR(VLOOKUP($I14,'Optotune lens DB'!$B$5:$I$25,MATCH('Optotune lens DB'!$I$4,'Optotune lens DB'!$B$4:$I$4,0),0),"")</f>
        <v/>
      </c>
      <c r="L14" s="35" t="str">
        <f>IFERROR(VLOOKUP($C14,'Entocentric lens DB'!$B$6:$U$312,MATCH('Entocentric lens DB'!$S$4,'Entocentric lens DB'!$B$4:$U$4,0),0),"")</f>
        <v/>
      </c>
      <c r="M14" s="41" t="str">
        <f>IF(ISBLANK(C14),"",'Entocentric lenses'!$H$3)</f>
        <v/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/>
      </c>
      <c r="O14" s="32" t="str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/>
      </c>
      <c r="P14" s="35"/>
      <c r="Q14" s="45" t="str">
        <f>IFERROR(IF(VLOOKUP($C14,'Entocentric lens DB'!$B$6:$U$312,MATCH('Entocentric lens DB'!$N$4,'Entocentric lens DB'!$B$4:$U$4,0),0)=0,"",VLOOKUP($C14,'Entocentric lens DB'!$B$6:$U$312,MATCH('Entocentric lens DB'!$N$4,'Entocentric lens DB'!$B$4:$U$4,0),0)),"")</f>
        <v/>
      </c>
    </row>
    <row r="15" spans="1:19">
      <c r="B15" s="3" t="str">
        <f>IFERROR(VLOOKUP($C15,'Entocentric lens DB'!$B$6:$U$312,MATCH('Entocentric lens DB'!$C$4,'Entocentric lens DB'!$B$4:$U$4,0),0),"")</f>
        <v/>
      </c>
      <c r="C15" s="49"/>
      <c r="D15" s="35" t="str">
        <f>IFERROR(VLOOKUP($C15,'Entocentric lens DB'!$B$6:$U$312,MATCH('Entocentric lens DB'!$D$4,'Entocentric lens DB'!$B$4:$U$4,0),0),"")</f>
        <v/>
      </c>
      <c r="E15" s="35" t="str">
        <f>IFERROR(VLOOKUP($C15,'Entocentric lens DB'!$B$6:$U$312,MATCH('Entocentric lens DB'!$F$4,'Entocentric lens DB'!$B$4:$U$4,0),0),"")</f>
        <v/>
      </c>
      <c r="F15" s="35" t="str">
        <f>IFERROR(VLOOKUP($C15,'Entocentric lens DB'!$B$6:$U$312,MATCH('Entocentric lens DB'!$G$4,'Entocentric lens DB'!$B$4:$U$4,0),0),"")</f>
        <v/>
      </c>
      <c r="G15" s="35" t="str">
        <f>IFERROR(VLOOKUP($C15,'Entocentric lens DB'!$B$6:$U$312,MATCH('Entocentric lens DB'!$H$4,'Entocentric lens DB'!$B$4:$U$4,0),0),"")</f>
        <v/>
      </c>
      <c r="H15" s="35" t="str">
        <f>IFERROR(VLOOKUP($C15,'Entocentric lens DB'!$B$6:$U$312,MATCH('Entocentric lens DB'!$Q$4,'Entocentric lens DB'!$B$4:$U$4,0),0),"")</f>
        <v/>
      </c>
      <c r="I15" s="42" t="str">
        <f>IFERROR(VLOOKUP($C15,'Entocentric lens DB'!$B$6:$U$312,MATCH('Entocentric lens DB'!$R$4,'Entocentric lens DB'!$B$4:$U$4,0),0),"")</f>
        <v/>
      </c>
      <c r="J15" s="35" t="str">
        <f>IFERROR(VLOOKUP($I15,'Optotune lens DB'!$B$5:$I$25,MATCH('Optotune lens DB'!$I$4,'Optotune lens DB'!$B$4:$I$4,0),0),"")</f>
        <v/>
      </c>
      <c r="L15" s="35" t="str">
        <f>IFERROR(VLOOKUP($C15,'Entocentric lens DB'!$B$6:$U$312,MATCH('Entocentric lens DB'!$S$4,'Entocentric lens DB'!$B$4:$U$4,0),0),"")</f>
        <v/>
      </c>
      <c r="M15" s="41" t="str">
        <f>IF(ISBLANK(C15),"",'Entocentric lenses'!$H$3)</f>
        <v/>
      </c>
      <c r="N15" s="32" t="str">
        <f>IF(ISBLANK(C15),"",IF(IFERROR(1000/(1000/$M15+VLOOKUP($I15,'Optotune lens DB'!$B$5:$H$25,MATCH('Optotune lens DB'!$D$4,'Optotune lens DB'!$B$4:$H$4,0),0)),"inf")&lt;0,"inf",IFERROR(1000/(1000/$M15+VLOOKUP($I15,'Optotune lens DB'!$B$5:$H$25,MATCH('Optotune lens DB'!$D$4,'Optotune lens DB'!$B$4:$H$4,0),0)),"inf")))</f>
        <v/>
      </c>
      <c r="O15" s="32" t="str">
        <f>IF(ISBLANK(C15),"",IF(N15="inf",1000/(VLOOKUP($I15,'Optotune lens DB'!$B$5:$H$25,MATCH('Optotune lens DB'!$E$4,'Optotune lens DB'!$B$4:$H$4,0),0)-VLOOKUP($I15,'Optotune lens DB'!$B$5:$H$25,MATCH('Optotune lens DB'!$D$4,'Optotune lens DB'!$B$4:$H$4,0),0)),1000/(1000/$M15+VLOOKUP($I15,'Optotune lens DB'!$B$5:$H$25,MATCH('Optotune lens DB'!$E$4,'Optotune lens DB'!$B$4:$H$4,0),0))))</f>
        <v/>
      </c>
      <c r="P15" s="35"/>
      <c r="Q15" s="45" t="str">
        <f>IFERROR(IF(VLOOKUP($C15,'Entocentric lens DB'!$B$6:$U$312,MATCH('Entocentric lens DB'!$N$4,'Entocentric lens DB'!$B$4:$U$4,0),0)=0,"",VLOOKUP($C15,'Entocentric lens DB'!$B$6:$U$312,MATCH('Entocentric lens DB'!$N$4,'Entocentric lens DB'!$B$4:$U$4,0),0)),"")</f>
        <v/>
      </c>
    </row>
    <row r="16" spans="1:19">
      <c r="B16" s="3" t="str">
        <f>IFERROR(VLOOKUP($C16,'Entocentric lens DB'!$B$6:$U$312,MATCH('Entocentric lens DB'!$C$4,'Entocentric lens DB'!$B$4:$U$4,0),0),"")</f>
        <v/>
      </c>
      <c r="C16" s="49"/>
      <c r="D16" s="35" t="str">
        <f>IFERROR(VLOOKUP($C16,'Entocentric lens DB'!$B$6:$U$312,MATCH('Entocentric lens DB'!$D$4,'Entocentric lens DB'!$B$4:$U$4,0),0),"")</f>
        <v/>
      </c>
      <c r="E16" s="35" t="str">
        <f>IFERROR(VLOOKUP($C16,'Entocentric lens DB'!$B$6:$U$312,MATCH('Entocentric lens DB'!$F$4,'Entocentric lens DB'!$B$4:$U$4,0),0),"")</f>
        <v/>
      </c>
      <c r="F16" s="35" t="str">
        <f>IFERROR(VLOOKUP($C16,'Entocentric lens DB'!$B$6:$U$312,MATCH('Entocentric lens DB'!$G$4,'Entocentric lens DB'!$B$4:$U$4,0),0),"")</f>
        <v/>
      </c>
      <c r="G16" s="35" t="str">
        <f>IFERROR(VLOOKUP($C16,'Entocentric lens DB'!$B$6:$U$312,MATCH('Entocentric lens DB'!$H$4,'Entocentric lens DB'!$B$4:$U$4,0),0),"")</f>
        <v/>
      </c>
      <c r="H16" s="35" t="str">
        <f>IFERROR(VLOOKUP($C16,'Entocentric lens DB'!$B$6:$U$312,MATCH('Entocentric lens DB'!$Q$4,'Entocentric lens DB'!$B$4:$U$4,0),0),"")</f>
        <v/>
      </c>
      <c r="I16" s="42" t="str">
        <f>IFERROR(VLOOKUP($C16,'Entocentric lens DB'!$B$6:$U$312,MATCH('Entocentric lens DB'!$R$4,'Entocentric lens DB'!$B$4:$U$4,0),0),"")</f>
        <v/>
      </c>
      <c r="J16" s="35" t="str">
        <f>IFERROR(VLOOKUP($I16,'Optotune lens DB'!$B$5:$I$25,MATCH('Optotune lens DB'!$I$4,'Optotune lens DB'!$B$4:$I$4,0),0),"")</f>
        <v/>
      </c>
      <c r="L16" s="35" t="str">
        <f>IFERROR(VLOOKUP($C16,'Entocentric lens DB'!$B$6:$U$312,MATCH('Entocentric lens DB'!$S$4,'Entocentric lens DB'!$B$4:$U$4,0),0),"")</f>
        <v/>
      </c>
      <c r="M16" s="41" t="str">
        <f>IF(ISBLANK(C16),"",'Entocentric lenses'!$H$3)</f>
        <v/>
      </c>
      <c r="N16" s="32" t="str">
        <f>IF(ISBLANK(C16),"",IF(IFERROR(1000/(1000/$M16+VLOOKUP($I16,'Optotune lens DB'!$B$5:$H$25,MATCH('Optotune lens DB'!$D$4,'Optotune lens DB'!$B$4:$H$4,0),0)),"inf")&lt;0,"inf",IFERROR(1000/(1000/$M16+VLOOKUP($I16,'Optotune lens DB'!$B$5:$H$25,MATCH('Optotune lens DB'!$D$4,'Optotune lens DB'!$B$4:$H$4,0),0)),"inf")))</f>
        <v/>
      </c>
      <c r="O16" s="32" t="str">
        <f>IF(ISBLANK(C16),"",IF(N16="inf",1000/(VLOOKUP($I16,'Optotune lens DB'!$B$5:$H$25,MATCH('Optotune lens DB'!$E$4,'Optotune lens DB'!$B$4:$H$4,0),0)-VLOOKUP($I16,'Optotune lens DB'!$B$5:$H$25,MATCH('Optotune lens DB'!$D$4,'Optotune lens DB'!$B$4:$H$4,0),0)),1000/(1000/$M16+VLOOKUP($I16,'Optotune lens DB'!$B$5:$H$25,MATCH('Optotune lens DB'!$E$4,'Optotune lens DB'!$B$4:$H$4,0),0))))</f>
        <v/>
      </c>
      <c r="P16" s="35"/>
      <c r="Q16" s="45" t="str">
        <f>IFERROR(IF(VLOOKUP($C16,'Entocentric lens DB'!$B$6:$U$312,MATCH('Entocentric lens DB'!$N$4,'Entocentric lens DB'!$B$4:$U$4,0),0)=0,"",VLOOKUP($C16,'Entocentric lens DB'!$B$6:$U$312,MATCH('Entocentric lens DB'!$N$4,'Entocentric lens DB'!$B$4:$U$4,0),0)),"")</f>
        <v/>
      </c>
    </row>
    <row r="17" spans="2:19">
      <c r="B17" s="3" t="str">
        <f>IFERROR(VLOOKUP($C17,'Entocentric lens DB'!$B$6:$U$312,MATCH('Entocentric lens DB'!$C$4,'Entocentric lens DB'!$B$4:$U$4,0),0),"")</f>
        <v/>
      </c>
      <c r="D17" s="35" t="str">
        <f>IFERROR(VLOOKUP($C17,'Entocentric lens DB'!$B$6:$U$312,MATCH('Entocentric lens DB'!$D$4,'Entocentric lens DB'!$B$4:$U$4,0),0),"")</f>
        <v/>
      </c>
      <c r="E17" s="35" t="str">
        <f>IFERROR(VLOOKUP($C17,'Entocentric lens DB'!$B$6:$U$312,MATCH('Entocentric lens DB'!$F$4,'Entocentric lens DB'!$B$4:$U$4,0),0),"")</f>
        <v/>
      </c>
      <c r="F17" s="35" t="str">
        <f>IFERROR(VLOOKUP($C17,'Entocentric lens DB'!$B$6:$U$312,MATCH('Entocentric lens DB'!$G$4,'Entocentric lens DB'!$B$4:$U$4,0),0),"")</f>
        <v/>
      </c>
      <c r="G17" s="35" t="str">
        <f>IFERROR(VLOOKUP($C17,'Entocentric lens DB'!$B$6:$U$312,MATCH('Entocentric lens DB'!$H$4,'Entocentric lens DB'!$B$4:$U$4,0),0),"")</f>
        <v/>
      </c>
      <c r="H17" s="35" t="str">
        <f>IFERROR(VLOOKUP($C17,'Entocentric lens DB'!$B$6:$U$312,MATCH('Entocentric lens DB'!$Q$4,'Entocentric lens DB'!$B$4:$U$4,0),0),"")</f>
        <v/>
      </c>
      <c r="I17" s="42" t="str">
        <f>IFERROR(VLOOKUP($C17,'Entocentric lens DB'!$B$6:$U$312,MATCH('Entocentric lens DB'!$R$4,'Entocentric lens DB'!$B$4:$U$4,0),0),"")</f>
        <v/>
      </c>
      <c r="J17" s="35" t="str">
        <f>IFERROR(VLOOKUP($I17,'Optotune lens DB'!$B$5:$I$25,MATCH('Optotune lens DB'!$I$4,'Optotune lens DB'!$B$4:$I$4,0),0),"")</f>
        <v/>
      </c>
      <c r="L17" s="35" t="str">
        <f>IFERROR(VLOOKUP($C17,'Entocentric lens DB'!$B$6:$U$312,MATCH('Entocentric lens DB'!$S$4,'Entocentric lens DB'!$B$4:$U$4,0),0),"")</f>
        <v/>
      </c>
      <c r="M17" s="41" t="str">
        <f>IF(ISBLANK(C17),"",'Entocentric lenses'!$H$3)</f>
        <v/>
      </c>
      <c r="N17" s="32" t="str">
        <f>IF(ISBLANK(C17),"",IF(IFERROR(1000/(1000/$M17+VLOOKUP($I17,'Optotune lens DB'!$B$5:$H$25,MATCH('Optotune lens DB'!$D$4,'Optotune lens DB'!$B$4:$H$4,0),0)),"inf")&lt;0,"inf",IFERROR(1000/(1000/$M17+VLOOKUP($I17,'Optotune lens DB'!$B$5:$H$25,MATCH('Optotune lens DB'!$D$4,'Optotune lens DB'!$B$4:$H$4,0),0)),"inf")))</f>
        <v/>
      </c>
      <c r="O17" s="32" t="str">
        <f>IF(ISBLANK(C17),"",IF(N17="inf",1000/(VLOOKUP($I17,'Optotune lens DB'!$B$5:$H$25,MATCH('Optotune lens DB'!$E$4,'Optotune lens DB'!$B$4:$H$4,0),0)-VLOOKUP($I17,'Optotune lens DB'!$B$5:$H$25,MATCH('Optotune lens DB'!$D$4,'Optotune lens DB'!$B$4:$H$4,0),0)),1000/(1000/$M17+VLOOKUP($I17,'Optotune lens DB'!$B$5:$H$25,MATCH('Optotune lens DB'!$E$4,'Optotune lens DB'!$B$4:$H$4,0),0))))</f>
        <v/>
      </c>
      <c r="P17" s="35"/>
      <c r="Q17" s="45" t="str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/>
      </c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IF(ISBLANK(C20),"",'Entocentric lenses'!$H$3)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/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43" t="s">
        <v>0</v>
      </c>
      <c r="Q21" s="44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phoneticPr fontId="20" type="noConversion"/>
  <dataValidations count="4">
    <dataValidation type="list" allowBlank="1" showInputMessage="1" showErrorMessage="1" sqref="J5:J20 H5:H20" xr:uid="{00000000-0002-0000-0900-000000000000}">
      <formula1>Prices</formula1>
    </dataValidation>
    <dataValidation type="list" allowBlank="1" showInputMessage="1" showErrorMessage="1" sqref="G5:G20" xr:uid="{00000000-0002-0000-0900-000001000000}">
      <formula1>Filter</formula1>
    </dataValidation>
    <dataValidation type="list" allowBlank="1" showInputMessage="1" showErrorMessage="1" sqref="F5:F20" xr:uid="{00000000-0002-0000-0900-000002000000}">
      <formula1>Formats</formula1>
    </dataValidation>
    <dataValidation type="list" allowBlank="1" showInputMessage="1" showErrorMessage="1" sqref="E5:E20" xr:uid="{00000000-0002-0000-0900-000003000000}">
      <formula1>Mounts</formula1>
    </dataValidation>
  </dataValidations>
  <hyperlinks>
    <hyperlink ref="B2" location="'Entocentric lenses'!A1" display="Back to overview" xr:uid="{BFCFB900-8423-43E9-AC30-DDEFAF72E210}"/>
    <hyperlink ref="B23" location="'Entocentric lens DB'!A1" display="Entocentric lens database" xr:uid="{9423B1B9-F4D8-4BBE-94C0-CE72F071B821}"/>
    <hyperlink ref="R5" r:id="rId1" xr:uid="{BAA7FDD1-9C4B-448A-945F-3B17AE6EA984}"/>
  </hyperlinks>
  <pageMargins left="0.3" right="0.3" top="0.5" bottom="0.5" header="0.1" footer="0.1"/>
  <pageSetup paperSize="9" scale="55" orientation="landscape"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173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Optart</v>
      </c>
      <c r="C5" s="49" t="s">
        <v>174</v>
      </c>
      <c r="D5" s="35">
        <f>IFERROR(VLOOKUP($C5,'Entocentric lens DB'!$B$6:$U$312,MATCH('Entocentric lens DB'!$D$4,'Entocentric lens DB'!$B$4:$U$4,0),0),"")</f>
        <v>35</v>
      </c>
      <c r="E5" s="35" t="str">
        <f>IFERROR(VLOOKUP($C5,'Entocentric lens DB'!$B$6:$U$312,MATCH('Entocentric lens DB'!$F$4,'Entocentric lens DB'!$B$4:$U$4,0),0),"")</f>
        <v>C-mount</v>
      </c>
      <c r="F5" s="73" t="str">
        <f>IFERROR(VLOOKUP($C5,'Entocentric lens DB'!$B$6:$U$312,MATCH('Entocentric lens DB'!$G$4,'Entocentric lens DB'!$B$4:$U$4,0),0),"")</f>
        <v>4/3"</v>
      </c>
      <c r="G5" s="35" t="str">
        <f>IFERROR(VLOOKUP($C5,'Entocentric lens DB'!$B$6:$U$312,MATCH('Entocentric lens DB'!$H$4,'Entocentric lens DB'!$B$4:$U$4,0),0),"")</f>
        <v>M40.5xP0.5</v>
      </c>
      <c r="H5" s="35" t="str">
        <f>IFERROR(VLOOKUP($C5,'Entocentric lens DB'!$B$6:$U$312,MATCH('Entocentric lens DB'!$Q$4,'Entocentric lens DB'!$B$4:$U$4,0),0),"")</f>
        <v>On Request</v>
      </c>
      <c r="I5" s="42" t="str">
        <f>IFERROR(VLOOKUP($C5,'Entocentric lens DB'!$B$6:$U$312,MATCH('Entocentric lens DB'!$R$4,'Entocentric lens DB'!$B$4:$U$4,0),0),"")</f>
        <v>EL-16-40-TC-VIS-5D-C</v>
      </c>
      <c r="J5" s="35" t="str">
        <f>IFERROR(VLOOKUP($I5,'Optotune lens DB'!$B$5:$I$25,MATCH('Optotune lens DB'!$I$4,'Optotune lens DB'!$B$4:$I$4,0),0),"")</f>
        <v>500-1000$</v>
      </c>
      <c r="K5" s="3" t="s">
        <v>175</v>
      </c>
      <c r="L5" s="35" t="str">
        <f>IFERROR(VLOOKUP($C5,'Entocentric lens DB'!$B$6:$U$312,MATCH('Entocentric lens DB'!$S$4,'Entocentric lens DB'!$B$4:$U$4,0),0),"")</f>
        <v>NA</v>
      </c>
      <c r="M5" s="41"/>
      <c r="N5" s="76">
        <v>88</v>
      </c>
      <c r="O5" s="76">
        <v>67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4</v>
      </c>
      <c r="S5" s="74"/>
    </row>
    <row r="6" spans="1:19">
      <c r="B6" s="3" t="str">
        <f>IFERROR(VLOOKUP($C6,'Entocentric lens DB'!$B$6:$U$312,MATCH('Entocentric lens DB'!$C$4,'Entocentric lens DB'!$B$4:$U$4,0),0),"")</f>
        <v>Optart</v>
      </c>
      <c r="C6" s="49" t="s">
        <v>176</v>
      </c>
      <c r="D6" s="35">
        <f>IFERROR(VLOOKUP($C6,'Entocentric lens DB'!$B$6:$U$312,MATCH('Entocentric lens DB'!$D$4,'Entocentric lens DB'!$B$4:$U$4,0),0),"")</f>
        <v>35</v>
      </c>
      <c r="E6" s="35" t="str">
        <f>IFERROR(VLOOKUP($C6,'Entocentric lens DB'!$B$6:$U$312,MATCH('Entocentric lens DB'!$F$4,'Entocentric lens DB'!$B$4:$U$4,0),0),"")</f>
        <v>C-mount</v>
      </c>
      <c r="F6" s="35" t="str">
        <f>IFERROR(VLOOKUP($C6,'Entocentric lens DB'!$B$6:$U$312,MATCH('Entocentric lens DB'!$G$4,'Entocentric lens DB'!$B$4:$U$4,0),0),"")</f>
        <v>1"</v>
      </c>
      <c r="G6" s="35" t="str">
        <f>IFERROR(VLOOKUP($C6,'Entocentric lens DB'!$B$6:$U$312,MATCH('Entocentric lens DB'!$H$4,'Entocentric lens DB'!$B$4:$U$4,0),0),"")</f>
        <v>M46XP0.75</v>
      </c>
      <c r="H6" s="35" t="str">
        <f>IFERROR(VLOOKUP($C6,'Entocentric lens DB'!$B$6:$U$312,MATCH('Entocentric lens DB'!$Q$4,'Entocentric lens DB'!$B$4:$U$4,0),0),"")</f>
        <v>On Request</v>
      </c>
      <c r="I6" s="42" t="str">
        <f>IFERROR(VLOOKUP($C6,'Entocentric lens DB'!$B$6:$U$312,MATCH('Entocentric lens DB'!$R$4,'Entocentric lens DB'!$B$4:$U$4,0),0),"")</f>
        <v>EL-16-40-TC-VIS-5D-C</v>
      </c>
      <c r="J6" s="35" t="str">
        <f>IFERROR(VLOOKUP($I6,'Optotune lens DB'!$B$5:$I$25,MATCH('Optotune lens DB'!$I$4,'Optotune lens DB'!$B$4:$I$4,0),0),"")</f>
        <v>500-1000$</v>
      </c>
      <c r="K6" s="3" t="s">
        <v>175</v>
      </c>
      <c r="L6" s="35" t="str">
        <f>IFERROR(VLOOKUP($C6,'Entocentric lens DB'!$B$6:$U$312,MATCH('Entocentric lens DB'!$S$4,'Entocentric lens DB'!$B$4:$U$4,0),0),"")</f>
        <v>NA</v>
      </c>
      <c r="M6" s="41"/>
      <c r="N6" s="76">
        <v>88</v>
      </c>
      <c r="O6" s="76">
        <v>67</v>
      </c>
      <c r="P6" s="35" t="s">
        <v>115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5</v>
      </c>
    </row>
    <row r="7" spans="1:19">
      <c r="B7" s="3" t="str">
        <f>IFERROR(VLOOKUP($C7,'Entocentric lens DB'!$B$6:$U$312,MATCH('Entocentric lens DB'!$C$4,'Entocentric lens DB'!$B$4:$U$4,0),0),"")</f>
        <v>Optart</v>
      </c>
      <c r="C7" s="49" t="s">
        <v>177</v>
      </c>
      <c r="D7" s="35">
        <f>IFERROR(VLOOKUP($C7,'Entocentric lens DB'!$B$6:$U$312,MATCH('Entocentric lens DB'!$D$4,'Entocentric lens DB'!$B$4:$U$4,0),0),"")</f>
        <v>35</v>
      </c>
      <c r="E7" s="35" t="str">
        <f>IFERROR(VLOOKUP($C7,'Entocentric lens DB'!$B$6:$U$312,MATCH('Entocentric lens DB'!$F$4,'Entocentric lens DB'!$B$4:$U$4,0),0),"")</f>
        <v>C-mount</v>
      </c>
      <c r="F7" s="35" t="str">
        <f>IFERROR(VLOOKUP($C7,'Entocentric lens DB'!$B$6:$U$312,MATCH('Entocentric lens DB'!$G$4,'Entocentric lens DB'!$B$4:$U$4,0),0),"")</f>
        <v>2/3"</v>
      </c>
      <c r="G7" s="35" t="str">
        <f>IFERROR(VLOOKUP($C7,'Entocentric lens DB'!$B$6:$U$312,MATCH('Entocentric lens DB'!$H$4,'Entocentric lens DB'!$B$4:$U$4,0),0),"")</f>
        <v>M37xP0.5</v>
      </c>
      <c r="H7" s="35" t="str">
        <f>IFERROR(VLOOKUP($C7,'Entocentric lens DB'!$B$6:$U$312,MATCH('Entocentric lens DB'!$Q$4,'Entocentric lens DB'!$B$4:$U$4,0),0),"")</f>
        <v>On Request</v>
      </c>
      <c r="I7" s="42" t="str">
        <f>IFERROR(VLOOKUP($C7,'Entocentric lens DB'!$B$6:$U$312,MATCH('Entocentric lens DB'!$R$4,'Entocentric lens DB'!$B$4:$U$4,0),0),"")</f>
        <v>EL-16-40-TC-VIS-5D-C</v>
      </c>
      <c r="J7" s="35" t="str">
        <f>IFERROR(VLOOKUP($I7,'Optotune lens DB'!$B$5:$I$25,MATCH('Optotune lens DB'!$I$4,'Optotune lens DB'!$B$4:$I$4,0),0),"")</f>
        <v>500-1000$</v>
      </c>
      <c r="K7" s="3" t="s">
        <v>175</v>
      </c>
      <c r="L7" s="35" t="str">
        <f>IFERROR(VLOOKUP($C7,'Entocentric lens DB'!$B$6:$U$312,MATCH('Entocentric lens DB'!$S$4,'Entocentric lens DB'!$B$4:$U$4,0),0),"")</f>
        <v>NA</v>
      </c>
      <c r="M7" s="41"/>
      <c r="N7" s="76">
        <v>88</v>
      </c>
      <c r="O7" s="76">
        <v>67</v>
      </c>
      <c r="P7" s="35" t="s">
        <v>115</v>
      </c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3.5</v>
      </c>
    </row>
    <row r="8" spans="1:19">
      <c r="B8" s="3" t="str">
        <f>IFERROR(VLOOKUP($C8,'Entocentric lens DB'!$B$6:$U$312,MATCH('Entocentric lens DB'!$C$4,'Entocentric lens DB'!$B$4:$U$4,0),0),"")</f>
        <v>Kowa</v>
      </c>
      <c r="C8" s="3" t="s">
        <v>178</v>
      </c>
      <c r="D8" s="35">
        <f>IFERROR(VLOOKUP($C8,'Entocentric lens DB'!$B$6:$U$312,MATCH('Entocentric lens DB'!$D$4,'Entocentric lens DB'!$B$4:$U$4,0),0),"")</f>
        <v>35</v>
      </c>
      <c r="E8" s="35" t="str">
        <f>IFERROR(VLOOKUP($C8,'Entocentric lens DB'!$B$6:$U$312,MATCH('Entocentric lens DB'!$F$4,'Entocentric lens DB'!$B$4:$U$4,0),0),"")</f>
        <v>C-mount</v>
      </c>
      <c r="F8" s="35" t="str">
        <f>IFERROR(VLOOKUP($C8,'Entocentric lens DB'!$B$6:$U$312,MATCH('Entocentric lens DB'!$G$4,'Entocentric lens DB'!$B$4:$U$4,0),0),"")</f>
        <v>2/3"</v>
      </c>
      <c r="G8" s="35" t="str">
        <f>IFERROR(VLOOKUP($C8,'Entocentric lens DB'!$B$6:$U$312,MATCH('Entocentric lens DB'!$H$4,'Entocentric lens DB'!$B$4:$U$4,0),0),"")</f>
        <v>M27x0.5</v>
      </c>
      <c r="H8" s="35" t="str">
        <f>IFERROR(VLOOKUP($C8,'Entocentric lens DB'!$B$6:$U$312,MATCH('Entocentric lens DB'!$Q$4,'Entocentric lens DB'!$B$4:$U$4,0),0),"")</f>
        <v>100-200$</v>
      </c>
      <c r="I8" s="42" t="s">
        <v>179</v>
      </c>
      <c r="J8" s="35" t="str">
        <f>IFERROR(VLOOKUP($I8,'Optotune lens DB'!$B$5:$I$25,MATCH('Optotune lens DB'!$I$4,'Optotune lens DB'!$B$4:$I$4,0),0),"")</f>
        <v>500-1000$</v>
      </c>
      <c r="K8" s="3" t="s">
        <v>175</v>
      </c>
      <c r="L8" s="35" t="str">
        <f>IFERROR(VLOOKUP($C8,'Entocentric lens DB'!$B$6:$U$312,MATCH('Entocentric lens DB'!$S$4,'Entocentric lens DB'!$B$4:$U$4,0),0),"")</f>
        <v>NA</v>
      </c>
      <c r="M8" s="41"/>
      <c r="N8" s="76">
        <v>88</v>
      </c>
      <c r="O8" s="76">
        <v>67</v>
      </c>
      <c r="P8" s="35" t="s">
        <v>115</v>
      </c>
      <c r="Q8" s="45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>5</v>
      </c>
      <c r="S8" s="3" t="s">
        <v>180</v>
      </c>
    </row>
    <row r="9" spans="1:19">
      <c r="B9" s="3" t="str">
        <f>IFERROR(VLOOKUP($C9,'Entocentric lens DB'!$B$6:$U$312,MATCH('Entocentric lens DB'!$C$4,'Entocentric lens DB'!$B$4:$U$4,0),0),"")</f>
        <v>Optart</v>
      </c>
      <c r="C9" s="49" t="s">
        <v>181</v>
      </c>
      <c r="D9" s="35">
        <f>IFERROR(VLOOKUP($C9,'Entocentric lens DB'!$B$6:$U$312,MATCH('Entocentric lens DB'!$D$4,'Entocentric lens DB'!$B$4:$U$4,0),0),"")</f>
        <v>35</v>
      </c>
      <c r="E9" s="35" t="str">
        <f>IFERROR(VLOOKUP($C9,'Entocentric lens DB'!$B$6:$U$312,MATCH('Entocentric lens DB'!$F$4,'Entocentric lens DB'!$B$4:$U$4,0),0),"")</f>
        <v>C-mount</v>
      </c>
      <c r="F9" s="35" t="str">
        <f>IFERROR(VLOOKUP($C9,'Entocentric lens DB'!$B$6:$U$312,MATCH('Entocentric lens DB'!$G$4,'Entocentric lens DB'!$B$4:$U$4,0),0),"")</f>
        <v>2/3"</v>
      </c>
      <c r="G9" s="35" t="str">
        <f>IFERROR(VLOOKUP($C9,'Entocentric lens DB'!$B$6:$U$312,MATCH('Entocentric lens DB'!$H$4,'Entocentric lens DB'!$B$4:$U$4,0),0),"")</f>
        <v>M25.5x0.5</v>
      </c>
      <c r="H9" s="35" t="str">
        <f>IFERROR(VLOOKUP($C9,'Entocentric lens DB'!$B$6:$U$312,MATCH('Entocentric lens DB'!$Q$4,'Entocentric lens DB'!$B$4:$U$4,0),0),"")</f>
        <v>On Request</v>
      </c>
      <c r="I9" s="42" t="str">
        <f>IFERROR(VLOOKUP($C9,'Entocentric lens DB'!$B$6:$U$312,MATCH('Entocentric lens DB'!$R$4,'Entocentric lens DB'!$B$4:$U$4,0),0),"")</f>
        <v>EL-16-40-TC-VIS-5D-M25.5</v>
      </c>
      <c r="J9" s="35" t="str">
        <f>IFERROR(VLOOKUP($I9,'Optotune lens DB'!$B$5:$I$25,MATCH('Optotune lens DB'!$I$4,'Optotune lens DB'!$B$4:$I$4,0),0),"")</f>
        <v>500-1000$</v>
      </c>
      <c r="K9" s="3" t="s">
        <v>114</v>
      </c>
      <c r="L9" s="35" t="str">
        <f>IFERROR(VLOOKUP($C9,'Entocentric lens DB'!$B$6:$U$312,MATCH('Entocentric lens DB'!$S$4,'Entocentric lens DB'!$B$4:$U$4,0),0),"")</f>
        <v>NA</v>
      </c>
      <c r="M9" s="41">
        <f>IF(ISBLANK(C9),"",'Entocentric lenses'!$H$3)</f>
        <v>2300</v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>inf</v>
      </c>
      <c r="O9" s="32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>200</v>
      </c>
      <c r="P9" s="35" t="s">
        <v>115</v>
      </c>
      <c r="Q9" s="45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>3.5</v>
      </c>
    </row>
    <row r="10" spans="1:19">
      <c r="B10" s="3" t="str">
        <f>IFERROR(VLOOKUP($C10,'Entocentric lens DB'!$B$6:$U$312,MATCH('Entocentric lens DB'!$C$4,'Entocentric lens DB'!$B$4:$U$4,0),0),"")</f>
        <v>Optart</v>
      </c>
      <c r="C10" s="49" t="s">
        <v>182</v>
      </c>
      <c r="D10" s="35">
        <f>IFERROR(VLOOKUP($C10,'Entocentric lens DB'!$B$6:$U$312,MATCH('Entocentric lens DB'!$D$4,'Entocentric lens DB'!$B$4:$U$4,0),0),"")</f>
        <v>35</v>
      </c>
      <c r="E10" s="35" t="str">
        <f>IFERROR(VLOOKUP($C10,'Entocentric lens DB'!$B$6:$U$312,MATCH('Entocentric lens DB'!$F$4,'Entocentric lens DB'!$B$4:$U$4,0),0),"")</f>
        <v>C-mount</v>
      </c>
      <c r="F10" s="35" t="str">
        <f>IFERROR(VLOOKUP($C10,'Entocentric lens DB'!$B$6:$U$312,MATCH('Entocentric lens DB'!$G$4,'Entocentric lens DB'!$B$4:$U$4,0),0),"")</f>
        <v>2/3"</v>
      </c>
      <c r="G10" s="35" t="str">
        <f>IFERROR(VLOOKUP($C10,'Entocentric lens DB'!$B$6:$U$312,MATCH('Entocentric lens DB'!$H$4,'Entocentric lens DB'!$B$4:$U$4,0),0),"")</f>
        <v>M30.5XP0.5</v>
      </c>
      <c r="H10" s="35" t="str">
        <f>IFERROR(VLOOKUP($C10,'Entocentric lens DB'!$B$6:$U$312,MATCH('Entocentric lens DB'!$Q$4,'Entocentric lens DB'!$B$4:$U$4,0),0),"")</f>
        <v>On Request</v>
      </c>
      <c r="I10" s="42" t="str">
        <f>IFERROR(VLOOKUP($C10,'Entocentric lens DB'!$B$6:$U$312,MATCH('Entocentric lens DB'!$R$4,'Entocentric lens DB'!$B$4:$U$4,0),0),"")</f>
        <v>EL-16-40-TC-VIS-5D-M30.5</v>
      </c>
      <c r="J10" s="35" t="str">
        <f>IFERROR(VLOOKUP($I10,'Optotune lens DB'!$B$5:$I$25,MATCH('Optotune lens DB'!$I$4,'Optotune lens DB'!$B$4:$I$4,0),0),"")</f>
        <v>500-1000$</v>
      </c>
      <c r="K10" s="3" t="s">
        <v>114</v>
      </c>
      <c r="L10" s="35" t="str">
        <f>IFERROR(VLOOKUP($C10,'Entocentric lens DB'!$B$6:$U$312,MATCH('Entocentric lens DB'!$S$4,'Entocentric lens DB'!$B$4:$U$4,0),0),"")</f>
        <v>NA</v>
      </c>
      <c r="M10" s="41">
        <f>IF(ISBLANK(C10),"",'Entocentric lenses'!$H$3)</f>
        <v>2300</v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>inf</v>
      </c>
      <c r="O10" s="32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>200</v>
      </c>
      <c r="P10" s="35" t="s">
        <v>115</v>
      </c>
      <c r="Q10" s="45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>5</v>
      </c>
    </row>
    <row r="11" spans="1:19">
      <c r="B11" s="3" t="str">
        <f>IFERROR(VLOOKUP($C11,'Entocentric lens DB'!$B$6:$U$312,MATCH('Entocentric lens DB'!$C$4,'Entocentric lens DB'!$B$4:$U$4,0),0),"")</f>
        <v>Kowa</v>
      </c>
      <c r="C11" s="3" t="s">
        <v>178</v>
      </c>
      <c r="D11" s="35">
        <f>IFERROR(VLOOKUP($C11,'Entocentric lens DB'!$B$6:$U$312,MATCH('Entocentric lens DB'!$D$4,'Entocentric lens DB'!$B$4:$U$4,0),0),"")</f>
        <v>35</v>
      </c>
      <c r="E11" s="35" t="str">
        <f>IFERROR(VLOOKUP($C11,'Entocentric lens DB'!$B$6:$U$312,MATCH('Entocentric lens DB'!$F$4,'Entocentric lens DB'!$B$4:$U$4,0),0),"")</f>
        <v>C-mount</v>
      </c>
      <c r="F11" s="35" t="str">
        <f>IFERROR(VLOOKUP($C11,'Entocentric lens DB'!$B$6:$U$312,MATCH('Entocentric lens DB'!$G$4,'Entocentric lens DB'!$B$4:$U$4,0),0),"")</f>
        <v>2/3"</v>
      </c>
      <c r="G11" s="35" t="str">
        <f>IFERROR(VLOOKUP($C11,'Entocentric lens DB'!$B$6:$U$312,MATCH('Entocentric lens DB'!$H$4,'Entocentric lens DB'!$B$4:$U$4,0),0),"")</f>
        <v>M27x0.5</v>
      </c>
      <c r="H11" s="35" t="str">
        <f>IFERROR(VLOOKUP($C11,'Entocentric lens DB'!$B$6:$U$312,MATCH('Entocentric lens DB'!$Q$4,'Entocentric lens DB'!$B$4:$U$4,0),0),"")</f>
        <v>100-200$</v>
      </c>
      <c r="I11" s="42" t="str">
        <f>IFERROR(VLOOKUP($C11,'Entocentric lens DB'!$B$6:$U$312,MATCH('Entocentric lens DB'!$R$4,'Entocentric lens DB'!$B$4:$U$4,0),0),"")</f>
        <v>EL-16-40-TC-VIS-5D-M27</v>
      </c>
      <c r="J11" s="35" t="str">
        <f>IFERROR(VLOOKUP($I11,'Optotune lens DB'!$B$5:$I$25,MATCH('Optotune lens DB'!$I$4,'Optotune lens DB'!$B$4:$I$4,0),0),"")</f>
        <v>500-1000$</v>
      </c>
      <c r="K11" s="3" t="s">
        <v>114</v>
      </c>
      <c r="L11" s="35" t="str">
        <f>IFERROR(VLOOKUP($C11,'Entocentric lens DB'!$B$6:$U$312,MATCH('Entocentric lens DB'!$S$4,'Entocentric lens DB'!$B$4:$U$4,0),0),"")</f>
        <v>NA</v>
      </c>
      <c r="M11" s="41">
        <f>IF(ISBLANK(C11),"",'Entocentric lenses'!$H$3)</f>
        <v>2300</v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>inf</v>
      </c>
      <c r="O11" s="32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>200</v>
      </c>
      <c r="P11" s="35" t="s">
        <v>115</v>
      </c>
      <c r="Q11" s="45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>5</v>
      </c>
    </row>
    <row r="12" spans="1:19">
      <c r="B12" s="3" t="str">
        <f>IFERROR(VLOOKUP($C12,'Entocentric lens DB'!$B$6:$U$312,MATCH('Entocentric lens DB'!$C$4,'Entocentric lens DB'!$B$4:$U$4,0),0),"")</f>
        <v/>
      </c>
      <c r="D12" s="35" t="str">
        <f>IFERROR(VLOOKUP($C12,'Entocentric lens DB'!$B$6:$U$312,MATCH('Entocentric lens DB'!$D$4,'Entocentric lens DB'!$B$4:$U$4,0),0),"")</f>
        <v/>
      </c>
      <c r="E12" s="35" t="str">
        <f>IFERROR(VLOOKUP($C12,'Entocentric lens DB'!$B$6:$U$312,MATCH('Entocentric lens DB'!$F$4,'Entocentric lens DB'!$B$4:$U$4,0),0),"")</f>
        <v/>
      </c>
      <c r="F12" s="35" t="str">
        <f>IFERROR(VLOOKUP($C12,'Entocentric lens DB'!$B$6:$U$312,MATCH('Entocentric lens DB'!$G$4,'Entocentric lens DB'!$B$4:$U$4,0),0),"")</f>
        <v/>
      </c>
      <c r="G12" s="35" t="str">
        <f>IFERROR(VLOOKUP($C12,'Entocentric lens DB'!$B$6:$U$312,MATCH('Entocentric lens DB'!$H$4,'Entocentric lens DB'!$B$4:$U$4,0),0),"")</f>
        <v/>
      </c>
      <c r="H12" s="35" t="str">
        <f>IFERROR(VLOOKUP($C12,'Entocentric lens DB'!$B$6:$U$312,MATCH('Entocentric lens DB'!$Q$4,'Entocentric lens DB'!$B$4:$U$4,0),0),"")</f>
        <v/>
      </c>
      <c r="I12" s="42" t="str">
        <f>IFERROR(VLOOKUP($C12,'Entocentric lens DB'!$B$6:$U$312,MATCH('Entocentric lens DB'!$R$4,'Entocentric lens DB'!$B$4:$U$4,0),0),"")</f>
        <v/>
      </c>
      <c r="J12" s="35" t="str">
        <f>IFERROR(VLOOKUP($I12,'Optotune lens DB'!$B$5:$I$25,MATCH('Optotune lens DB'!$I$4,'Optotune lens DB'!$B$4:$I$4,0),0),"")</f>
        <v/>
      </c>
      <c r="L12" s="35" t="str">
        <f>IFERROR(VLOOKUP($C12,'Entocentric lens DB'!$B$6:$U$312,MATCH('Entocentric lens DB'!$S$4,'Entocentric lens DB'!$B$4:$U$4,0),0),"")</f>
        <v/>
      </c>
      <c r="M12" s="41" t="str">
        <f>IF(ISBLANK(C12),"",'Entocentric lenses'!$H$3)</f>
        <v/>
      </c>
      <c r="N12" s="32" t="str">
        <f>IF(ISBLANK(C12),"",IF(IFERROR(1000/(1000/$M12+VLOOKUP($I12,'Optotune lens DB'!$B$5:$H$25,MATCH('Optotune lens DB'!$D$4,'Optotune lens DB'!$B$4:$H$4,0),0)),"inf")&lt;0,"inf",IFERROR(1000/(1000/$M12+VLOOKUP($I12,'Optotune lens DB'!$B$5:$H$25,MATCH('Optotune lens DB'!$D$4,'Optotune lens DB'!$B$4:$H$4,0),0)),"inf")))</f>
        <v/>
      </c>
      <c r="O12" s="32" t="str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/>
      </c>
      <c r="P12" s="35"/>
      <c r="Q12" s="45" t="str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/>
      </c>
    </row>
    <row r="13" spans="1:19">
      <c r="B13" s="3" t="str">
        <f>IFERROR(VLOOKUP($C13,'Entocentric lens DB'!$B$6:$U$312,MATCH('Entocentric lens DB'!$C$4,'Entocentric lens DB'!$B$4:$U$4,0),0),"")</f>
        <v/>
      </c>
      <c r="D13" s="35" t="str">
        <f>IFERROR(VLOOKUP($C13,'Entocentric lens DB'!$B$6:$U$312,MATCH('Entocentric lens DB'!$D$4,'Entocentric lens DB'!$B$4:$U$4,0),0),"")</f>
        <v/>
      </c>
      <c r="E13" s="35" t="str">
        <f>IFERROR(VLOOKUP($C13,'Entocentric lens DB'!$B$6:$U$312,MATCH('Entocentric lens DB'!$F$4,'Entocentric lens DB'!$B$4:$U$4,0),0),"")</f>
        <v/>
      </c>
      <c r="F13" s="35" t="str">
        <f>IFERROR(VLOOKUP($C13,'Entocentric lens DB'!$B$6:$U$312,MATCH('Entocentric lens DB'!$G$4,'Entocentric lens DB'!$B$4:$U$4,0),0),"")</f>
        <v/>
      </c>
      <c r="G13" s="35" t="str">
        <f>IFERROR(VLOOKUP($C13,'Entocentric lens DB'!$B$6:$U$312,MATCH('Entocentric lens DB'!$H$4,'Entocentric lens DB'!$B$4:$U$4,0),0),"")</f>
        <v/>
      </c>
      <c r="H13" s="35" t="str">
        <f>IFERROR(VLOOKUP($C13,'Entocentric lens DB'!$B$6:$U$312,MATCH('Entocentric lens DB'!$Q$4,'Entocentric lens DB'!$B$4:$U$4,0),0),"")</f>
        <v/>
      </c>
      <c r="I13" s="42" t="str">
        <f>IFERROR(VLOOKUP($C13,'Entocentric lens DB'!$B$6:$U$312,MATCH('Entocentric lens DB'!$R$4,'Entocentric lens DB'!$B$4:$U$4,0),0),"")</f>
        <v/>
      </c>
      <c r="J13" s="35" t="str">
        <f>IFERROR(VLOOKUP($I13,'Optotune lens DB'!$B$5:$I$25,MATCH('Optotune lens DB'!$I$4,'Optotune lens DB'!$B$4:$I$4,0),0),"")</f>
        <v/>
      </c>
      <c r="L13" s="35" t="str">
        <f>IFERROR(VLOOKUP($C13,'Entocentric lens DB'!$B$6:$U$312,MATCH('Entocentric lens DB'!$S$4,'Entocentric lens DB'!$B$4:$U$4,0),0),"")</f>
        <v/>
      </c>
      <c r="M13" s="41" t="str">
        <f>IF(ISBLANK(C13),"",'Entocentric lenses'!$H$3)</f>
        <v/>
      </c>
      <c r="N13" s="32"/>
      <c r="O13" s="32" t="str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/>
      </c>
      <c r="P13" s="35"/>
      <c r="Q13" s="45" t="str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/>
      </c>
    </row>
    <row r="14" spans="1:19">
      <c r="B14" s="3" t="str">
        <f>IFERROR(VLOOKUP($C14,'Entocentric lens DB'!$B$6:$U$312,MATCH('Entocentric lens DB'!$C$4,'Entocentric lens DB'!$B$4:$U$4,0),0),"")</f>
        <v/>
      </c>
      <c r="D14" s="35" t="str">
        <f>IFERROR(VLOOKUP($C14,'Entocentric lens DB'!$B$6:$U$312,MATCH('Entocentric lens DB'!$D$4,'Entocentric lens DB'!$B$4:$U$4,0),0),"")</f>
        <v/>
      </c>
      <c r="E14" s="35" t="str">
        <f>IFERROR(VLOOKUP($C14,'Entocentric lens DB'!$B$6:$U$312,MATCH('Entocentric lens DB'!$F$4,'Entocentric lens DB'!$B$4:$U$4,0),0),"")</f>
        <v/>
      </c>
      <c r="F14" s="35" t="str">
        <f>IFERROR(VLOOKUP($C14,'Entocentric lens DB'!$B$6:$U$312,MATCH('Entocentric lens DB'!$G$4,'Entocentric lens DB'!$B$4:$U$4,0),0),"")</f>
        <v/>
      </c>
      <c r="G14" s="35" t="str">
        <f>IFERROR(VLOOKUP($C14,'Entocentric lens DB'!$B$6:$U$312,MATCH('Entocentric lens DB'!$H$4,'Entocentric lens DB'!$B$4:$U$4,0),0),"")</f>
        <v/>
      </c>
      <c r="H14" s="35" t="str">
        <f>IFERROR(VLOOKUP($C14,'Entocentric lens DB'!$B$6:$U$312,MATCH('Entocentric lens DB'!$Q$4,'Entocentric lens DB'!$B$4:$U$4,0),0),"")</f>
        <v/>
      </c>
      <c r="I14" s="42" t="str">
        <f>IFERROR(VLOOKUP($C14,'Entocentric lens DB'!$B$6:$U$312,MATCH('Entocentric lens DB'!$R$4,'Entocentric lens DB'!$B$4:$U$4,0),0),"")</f>
        <v/>
      </c>
      <c r="J14" s="35" t="str">
        <f>IFERROR(VLOOKUP($I14,'Optotune lens DB'!$B$5:$I$25,MATCH('Optotune lens DB'!$I$4,'Optotune lens DB'!$B$4:$I$4,0),0),"")</f>
        <v/>
      </c>
      <c r="L14" s="35" t="str">
        <f>IFERROR(VLOOKUP($C14,'Entocentric lens DB'!$B$6:$U$312,MATCH('Entocentric lens DB'!$S$4,'Entocentric lens DB'!$B$4:$U$4,0),0),"")</f>
        <v/>
      </c>
      <c r="M14" s="41" t="str">
        <f>IF(ISBLANK(C14),"",'Entocentric lenses'!$H$3)</f>
        <v/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/>
      </c>
      <c r="O14" s="32" t="str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/>
      </c>
      <c r="P14" s="35"/>
      <c r="Q14" s="45" t="str">
        <f>IFERROR(IF(VLOOKUP($C14,'Entocentric lens DB'!$B$6:$U$312,MATCH('Entocentric lens DB'!$N$4,'Entocentric lens DB'!$B$4:$U$4,0),0)=0,"",VLOOKUP($C14,'Entocentric lens DB'!$B$6:$U$312,MATCH('Entocentric lens DB'!$N$4,'Entocentric lens DB'!$B$4:$U$4,0),0)),"")</f>
        <v/>
      </c>
    </row>
    <row r="15" spans="1:19">
      <c r="B15" s="3" t="str">
        <f>IFERROR(VLOOKUP($C15,'Entocentric lens DB'!$B$6:$U$312,MATCH('Entocentric lens DB'!$C$4,'Entocentric lens DB'!$B$4:$U$4,0),0),"")</f>
        <v/>
      </c>
      <c r="D15" s="35" t="str">
        <f>IFERROR(VLOOKUP($C15,'Entocentric lens DB'!$B$6:$U$312,MATCH('Entocentric lens DB'!$D$4,'Entocentric lens DB'!$B$4:$U$4,0),0),"")</f>
        <v/>
      </c>
      <c r="E15" s="35" t="str">
        <f>IFERROR(VLOOKUP($C15,'Entocentric lens DB'!$B$6:$U$312,MATCH('Entocentric lens DB'!$F$4,'Entocentric lens DB'!$B$4:$U$4,0),0),"")</f>
        <v/>
      </c>
      <c r="F15" s="35" t="str">
        <f>IFERROR(VLOOKUP($C15,'Entocentric lens DB'!$B$6:$U$312,MATCH('Entocentric lens DB'!$G$4,'Entocentric lens DB'!$B$4:$U$4,0),0),"")</f>
        <v/>
      </c>
      <c r="G15" s="35" t="str">
        <f>IFERROR(VLOOKUP($C15,'Entocentric lens DB'!$B$6:$U$312,MATCH('Entocentric lens DB'!$H$4,'Entocentric lens DB'!$B$4:$U$4,0),0),"")</f>
        <v/>
      </c>
      <c r="H15" s="35" t="str">
        <f>IFERROR(VLOOKUP($C15,'Entocentric lens DB'!$B$6:$U$312,MATCH('Entocentric lens DB'!$Q$4,'Entocentric lens DB'!$B$4:$U$4,0),0),"")</f>
        <v/>
      </c>
      <c r="I15" s="42" t="str">
        <f>IFERROR(VLOOKUP($C15,'Entocentric lens DB'!$B$6:$U$312,MATCH('Entocentric lens DB'!$R$4,'Entocentric lens DB'!$B$4:$U$4,0),0),"")</f>
        <v/>
      </c>
      <c r="J15" s="35" t="str">
        <f>IFERROR(VLOOKUP($I15,'Optotune lens DB'!$B$5:$I$25,MATCH('Optotune lens DB'!$I$4,'Optotune lens DB'!$B$4:$I$4,0),0),"")</f>
        <v/>
      </c>
      <c r="L15" s="35" t="str">
        <f>IFERROR(VLOOKUP($C15,'Entocentric lens DB'!$B$6:$U$312,MATCH('Entocentric lens DB'!$S$4,'Entocentric lens DB'!$B$4:$U$4,0),0),"")</f>
        <v/>
      </c>
      <c r="M15" s="41" t="str">
        <f>IF(ISBLANK(C15),"",'Entocentric lenses'!$H$3)</f>
        <v/>
      </c>
      <c r="N15" s="32" t="str">
        <f>IF(ISBLANK(C15),"",IF(IFERROR(1000/(1000/$M15+VLOOKUP($I15,'Optotune lens DB'!$B$5:$H$25,MATCH('Optotune lens DB'!$D$4,'Optotune lens DB'!$B$4:$H$4,0),0)),"inf")&lt;0,"inf",IFERROR(1000/(1000/$M15+VLOOKUP($I15,'Optotune lens DB'!$B$5:$H$25,MATCH('Optotune lens DB'!$D$4,'Optotune lens DB'!$B$4:$H$4,0),0)),"inf")))</f>
        <v/>
      </c>
      <c r="O15" s="32" t="str">
        <f>IF(ISBLANK(C15),"",IF(N15="inf",1000/(VLOOKUP($I15,'Optotune lens DB'!$B$5:$H$25,MATCH('Optotune lens DB'!$E$4,'Optotune lens DB'!$B$4:$H$4,0),0)-VLOOKUP($I15,'Optotune lens DB'!$B$5:$H$25,MATCH('Optotune lens DB'!$D$4,'Optotune lens DB'!$B$4:$H$4,0),0)),1000/(1000/$M15+VLOOKUP($I15,'Optotune lens DB'!$B$5:$H$25,MATCH('Optotune lens DB'!$E$4,'Optotune lens DB'!$B$4:$H$4,0),0))))</f>
        <v/>
      </c>
      <c r="P15" s="35"/>
      <c r="Q15" s="45" t="str">
        <f>IFERROR(IF(VLOOKUP($C15,'Entocentric lens DB'!$B$6:$U$312,MATCH('Entocentric lens DB'!$N$4,'Entocentric lens DB'!$B$4:$U$4,0),0)=0,"",VLOOKUP($C15,'Entocentric lens DB'!$B$6:$U$312,MATCH('Entocentric lens DB'!$N$4,'Entocentric lens DB'!$B$4:$U$4,0),0)),"")</f>
        <v/>
      </c>
    </row>
    <row r="16" spans="1:19">
      <c r="B16" s="3" t="str">
        <f>IFERROR(VLOOKUP($C16,'Entocentric lens DB'!$B$6:$U$312,MATCH('Entocentric lens DB'!$C$4,'Entocentric lens DB'!$B$4:$U$4,0),0),"")</f>
        <v/>
      </c>
      <c r="D16" s="35" t="str">
        <f>IFERROR(VLOOKUP($C16,'Entocentric lens DB'!$B$6:$U$312,MATCH('Entocentric lens DB'!$D$4,'Entocentric lens DB'!$B$4:$U$4,0),0),"")</f>
        <v/>
      </c>
      <c r="E16" s="35" t="str">
        <f>IFERROR(VLOOKUP($C16,'Entocentric lens DB'!$B$6:$U$312,MATCH('Entocentric lens DB'!$F$4,'Entocentric lens DB'!$B$4:$U$4,0),0),"")</f>
        <v/>
      </c>
      <c r="F16" s="35" t="str">
        <f>IFERROR(VLOOKUP($C16,'Entocentric lens DB'!$B$6:$U$312,MATCH('Entocentric lens DB'!$G$4,'Entocentric lens DB'!$B$4:$U$4,0),0),"")</f>
        <v/>
      </c>
      <c r="G16" s="35" t="str">
        <f>IFERROR(VLOOKUP($C16,'Entocentric lens DB'!$B$6:$U$312,MATCH('Entocentric lens DB'!$H$4,'Entocentric lens DB'!$B$4:$U$4,0),0),"")</f>
        <v/>
      </c>
      <c r="H16" s="35" t="str">
        <f>IFERROR(VLOOKUP($C16,'Entocentric lens DB'!$B$6:$U$312,MATCH('Entocentric lens DB'!$Q$4,'Entocentric lens DB'!$B$4:$U$4,0),0),"")</f>
        <v/>
      </c>
      <c r="I16" s="42" t="str">
        <f>IFERROR(VLOOKUP($C16,'Entocentric lens DB'!$B$6:$U$312,MATCH('Entocentric lens DB'!$R$4,'Entocentric lens DB'!$B$4:$U$4,0),0),"")</f>
        <v/>
      </c>
      <c r="J16" s="35" t="str">
        <f>IFERROR(VLOOKUP($I16,'Optotune lens DB'!$B$5:$I$25,MATCH('Optotune lens DB'!$I$4,'Optotune lens DB'!$B$4:$I$4,0),0),"")</f>
        <v/>
      </c>
      <c r="L16" s="35" t="str">
        <f>IFERROR(VLOOKUP($C16,'Entocentric lens DB'!$B$6:$U$312,MATCH('Entocentric lens DB'!$S$4,'Entocentric lens DB'!$B$4:$U$4,0),0),"")</f>
        <v/>
      </c>
      <c r="M16" s="41" t="str">
        <f>IF(ISBLANK(C16),"",'Entocentric lenses'!$H$3)</f>
        <v/>
      </c>
      <c r="N16" s="32" t="str">
        <f>IF(ISBLANK(C16),"",IF(IFERROR(1000/(1000/$M16+VLOOKUP($I16,'Optotune lens DB'!$B$5:$H$25,MATCH('Optotune lens DB'!$D$4,'Optotune lens DB'!$B$4:$H$4,0),0)),"inf")&lt;0,"inf",IFERROR(1000/(1000/$M16+VLOOKUP($I16,'Optotune lens DB'!$B$5:$H$25,MATCH('Optotune lens DB'!$D$4,'Optotune lens DB'!$B$4:$H$4,0),0)),"inf")))</f>
        <v/>
      </c>
      <c r="O16" s="32" t="str">
        <f>IF(ISBLANK(C16),"",IF(N16="inf",1000/(VLOOKUP($I16,'Optotune lens DB'!$B$5:$H$25,MATCH('Optotune lens DB'!$E$4,'Optotune lens DB'!$B$4:$H$4,0),0)-VLOOKUP($I16,'Optotune lens DB'!$B$5:$H$25,MATCH('Optotune lens DB'!$D$4,'Optotune lens DB'!$B$4:$H$4,0),0)),1000/(1000/$M16+VLOOKUP($I16,'Optotune lens DB'!$B$5:$H$25,MATCH('Optotune lens DB'!$E$4,'Optotune lens DB'!$B$4:$H$4,0),0))))</f>
        <v/>
      </c>
      <c r="P16" s="35"/>
      <c r="Q16" s="45" t="str">
        <f>IFERROR(IF(VLOOKUP($C16,'Entocentric lens DB'!$B$6:$U$312,MATCH('Entocentric lens DB'!$N$4,'Entocentric lens DB'!$B$4:$U$4,0),0)=0,"",VLOOKUP($C16,'Entocentric lens DB'!$B$6:$U$312,MATCH('Entocentric lens DB'!$N$4,'Entocentric lens DB'!$B$4:$U$4,0),0)),"")</f>
        <v/>
      </c>
    </row>
    <row r="17" spans="2:19">
      <c r="B17" s="3" t="str">
        <f>IFERROR(VLOOKUP($C17,'Entocentric lens DB'!$B$6:$U$312,MATCH('Entocentric lens DB'!$C$4,'Entocentric lens DB'!$B$4:$U$4,0),0),"")</f>
        <v/>
      </c>
      <c r="D17" s="35" t="str">
        <f>IFERROR(VLOOKUP($C17,'Entocentric lens DB'!$B$6:$U$312,MATCH('Entocentric lens DB'!$D$4,'Entocentric lens DB'!$B$4:$U$4,0),0),"")</f>
        <v/>
      </c>
      <c r="E17" s="35" t="str">
        <f>IFERROR(VLOOKUP($C17,'Entocentric lens DB'!$B$6:$U$312,MATCH('Entocentric lens DB'!$F$4,'Entocentric lens DB'!$B$4:$U$4,0),0),"")</f>
        <v/>
      </c>
      <c r="F17" s="35" t="str">
        <f>IFERROR(VLOOKUP($C17,'Entocentric lens DB'!$B$6:$U$312,MATCH('Entocentric lens DB'!$G$4,'Entocentric lens DB'!$B$4:$U$4,0),0),"")</f>
        <v/>
      </c>
      <c r="G17" s="35" t="str">
        <f>IFERROR(VLOOKUP($C17,'Entocentric lens DB'!$B$6:$U$312,MATCH('Entocentric lens DB'!$H$4,'Entocentric lens DB'!$B$4:$U$4,0),0),"")</f>
        <v/>
      </c>
      <c r="H17" s="35" t="str">
        <f>IFERROR(VLOOKUP($C17,'Entocentric lens DB'!$B$6:$U$312,MATCH('Entocentric lens DB'!$Q$4,'Entocentric lens DB'!$B$4:$U$4,0),0),"")</f>
        <v/>
      </c>
      <c r="I17" s="42" t="str">
        <f>IFERROR(VLOOKUP($C17,'Entocentric lens DB'!$B$6:$U$312,MATCH('Entocentric lens DB'!$R$4,'Entocentric lens DB'!$B$4:$U$4,0),0),"")</f>
        <v/>
      </c>
      <c r="J17" s="35" t="str">
        <f>IFERROR(VLOOKUP($I17,'Optotune lens DB'!$B$5:$I$25,MATCH('Optotune lens DB'!$I$4,'Optotune lens DB'!$B$4:$I$4,0),0),"")</f>
        <v/>
      </c>
      <c r="L17" s="35" t="str">
        <f>IFERROR(VLOOKUP($C17,'Entocentric lens DB'!$B$6:$U$312,MATCH('Entocentric lens DB'!$S$4,'Entocentric lens DB'!$B$4:$U$4,0),0),"")</f>
        <v/>
      </c>
      <c r="M17" s="41" t="str">
        <f>IF(ISBLANK(C17),"",'Entocentric lenses'!$H$3)</f>
        <v/>
      </c>
      <c r="N17" s="32" t="str">
        <f>IF(ISBLANK(C17),"",IF(IFERROR(1000/(1000/$M17+VLOOKUP($I17,'Optotune lens DB'!$B$5:$H$25,MATCH('Optotune lens DB'!$D$4,'Optotune lens DB'!$B$4:$H$4,0),0)),"inf")&lt;0,"inf",IFERROR(1000/(1000/$M17+VLOOKUP($I17,'Optotune lens DB'!$B$5:$H$25,MATCH('Optotune lens DB'!$D$4,'Optotune lens DB'!$B$4:$H$4,0),0)),"inf")))</f>
        <v/>
      </c>
      <c r="O17" s="32" t="str">
        <f>IF(ISBLANK(C17),"",IF(N17="inf",1000/(VLOOKUP($I17,'Optotune lens DB'!$B$5:$H$25,MATCH('Optotune lens DB'!$E$4,'Optotune lens DB'!$B$4:$H$4,0),0)-VLOOKUP($I17,'Optotune lens DB'!$B$5:$H$25,MATCH('Optotune lens DB'!$D$4,'Optotune lens DB'!$B$4:$H$4,0),0)),1000/(1000/$M17+VLOOKUP($I17,'Optotune lens DB'!$B$5:$H$25,MATCH('Optotune lens DB'!$E$4,'Optotune lens DB'!$B$4:$H$4,0),0))))</f>
        <v/>
      </c>
      <c r="P17" s="35"/>
      <c r="Q17" s="45" t="str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/>
      </c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IF(ISBLANK(C20),"",'Entocentric lenses'!$H$3)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/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43" t="s">
        <v>0</v>
      </c>
      <c r="Q21" s="44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phoneticPr fontId="20" type="noConversion"/>
  <dataValidations count="4">
    <dataValidation type="list" allowBlank="1" showInputMessage="1" showErrorMessage="1" sqref="E5:E20" xr:uid="{00000000-0002-0000-0A00-000000000000}">
      <formula1>Mounts</formula1>
    </dataValidation>
    <dataValidation type="list" allowBlank="1" showInputMessage="1" showErrorMessage="1" sqref="F5:F20" xr:uid="{00000000-0002-0000-0A00-000001000000}">
      <formula1>Formats</formula1>
    </dataValidation>
    <dataValidation type="list" allowBlank="1" showInputMessage="1" showErrorMessage="1" sqref="G5:G20" xr:uid="{00000000-0002-0000-0A00-000002000000}">
      <formula1>Filter</formula1>
    </dataValidation>
    <dataValidation type="list" allowBlank="1" showInputMessage="1" showErrorMessage="1" sqref="H5:H20 J5:J20" xr:uid="{00000000-0002-0000-0A00-000003000000}">
      <formula1>Prices</formula1>
    </dataValidation>
  </dataValidations>
  <hyperlinks>
    <hyperlink ref="B2" location="'Entocentric lenses'!A1" display="Back to overview" xr:uid="{65BC694B-7F4E-4104-9866-2FB8FEFD4D56}"/>
    <hyperlink ref="B23" location="'Entocentric lens DB'!A1" display="Entocentric lens database" xr:uid="{48C21984-E1AF-4C6E-9374-2CFE2285889D}"/>
  </hyperlinks>
  <pageMargins left="0.3" right="0.3" top="0.5" bottom="0.5" header="0.1" footer="0.1"/>
  <pageSetup paperSize="9" scale="55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183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Kowa</v>
      </c>
      <c r="C5" s="28" t="s">
        <v>184</v>
      </c>
      <c r="D5" s="35">
        <f>IFERROR(VLOOKUP($C5,'Entocentric lens DB'!$B$6:$U$312,MATCH('Entocentric lens DB'!$D$4,'Entocentric lens DB'!$B$4:$U$4,0),0),"")</f>
        <v>50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2/3"</v>
      </c>
      <c r="G5" s="35" t="str">
        <f>IFERROR(VLOOKUP($C5,'Entocentric lens DB'!$B$6:$U$312,MATCH('Entocentric lens DB'!$H$4,'Entocentric lens DB'!$B$4:$U$4,0),0),"")</f>
        <v>M27x0.5</v>
      </c>
      <c r="H5" s="35" t="str">
        <f>IFERROR(VLOOKUP($C5,'Entocentric lens DB'!$B$6:$U$312,MATCH('Entocentric lens DB'!$Q$4,'Entocentric lens DB'!$B$4:$U$4,0),0),"")</f>
        <v>100-200$</v>
      </c>
      <c r="I5" s="42" t="str">
        <f>IFERROR(VLOOKUP($C5,'Entocentric lens DB'!$B$6:$U$312,MATCH('Entocentric lens DB'!$R$4,'Entocentric lens DB'!$B$4:$U$4,0),0),"")</f>
        <v>EL-16-40-TC-VIS-5D-M27</v>
      </c>
      <c r="J5" s="35" t="str">
        <f>IFERROR(VLOOKUP($I5,'Optotune lens DB'!$B$5:$I$25,MATCH('Optotune lens DB'!$I$4,'Optotune lens DB'!$B$4:$I$4,0),0),"")</f>
        <v>500-1000$</v>
      </c>
      <c r="K5" s="3" t="s">
        <v>114</v>
      </c>
      <c r="L5" s="35" t="str">
        <f>IFERROR(VLOOKUP($C5,'Entocentric lens DB'!$B$6:$U$312,MATCH('Entocentric lens DB'!$S$4,'Entocentric lens DB'!$B$4:$U$4,0),0),"")</f>
        <v>NA</v>
      </c>
      <c r="M5" s="41">
        <f>IF(ISBLANK(C5),"",'Entocentric lenses'!$H$3)</f>
        <v>2300</v>
      </c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200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5</v>
      </c>
    </row>
    <row r="6" spans="1:19">
      <c r="B6" s="3" t="str">
        <f>IFERROR(VLOOKUP($C6,'Entocentric lens DB'!$B$6:$U$312,MATCH('Entocentric lens DB'!$C$4,'Entocentric lens DB'!$B$4:$U$4,0),0),"")</f>
        <v>Kowa</v>
      </c>
      <c r="C6" s="49" t="s">
        <v>185</v>
      </c>
      <c r="D6" s="35">
        <f>IFERROR(VLOOKUP($C6,'Entocentric lens DB'!$B$6:$U$312,MATCH('Entocentric lens DB'!$D$4,'Entocentric lens DB'!$B$4:$U$4,0),0),"")</f>
        <v>50</v>
      </c>
      <c r="E6" s="35" t="str">
        <f>IFERROR(VLOOKUP($C6,'Entocentric lens DB'!$B$6:$U$312,MATCH('Entocentric lens DB'!$F$4,'Entocentric lens DB'!$B$4:$U$4,0),0),"")</f>
        <v>C-mount</v>
      </c>
      <c r="F6" s="35" t="str">
        <f>IFERROR(VLOOKUP($C6,'Entocentric lens DB'!$B$6:$U$312,MATCH('Entocentric lens DB'!$G$4,'Entocentric lens DB'!$B$4:$U$4,0),0),"")</f>
        <v>2/3"</v>
      </c>
      <c r="G6" s="35" t="str">
        <f>IFERROR(VLOOKUP($C6,'Entocentric lens DB'!$B$6:$U$312,MATCH('Entocentric lens DB'!$H$4,'Entocentric lens DB'!$B$4:$U$4,0),0),"")</f>
        <v>M30.5x0.5</v>
      </c>
      <c r="H6" s="35" t="str">
        <f>IFERROR(VLOOKUP($C6,'Entocentric lens DB'!$B$6:$U$312,MATCH('Entocentric lens DB'!$Q$4,'Entocentric lens DB'!$B$4:$U$4,0),0),"")</f>
        <v>500-1000$</v>
      </c>
      <c r="I6" s="42" t="str">
        <f>IFERROR(VLOOKUP($C6,'Entocentric lens DB'!$B$6:$U$312,MATCH('Entocentric lens DB'!$R$4,'Entocentric lens DB'!$B$4:$U$4,0),0),"")</f>
        <v>EL-16-40-TC-VIS-5D-M30.5</v>
      </c>
      <c r="J6" s="35" t="str">
        <f>IFERROR(VLOOKUP($I6,'Optotune lens DB'!$B$5:$I$25,MATCH('Optotune lens DB'!$I$4,'Optotune lens DB'!$B$4:$I$4,0),0),"")</f>
        <v>500-1000$</v>
      </c>
      <c r="K6" s="3" t="s">
        <v>114</v>
      </c>
      <c r="L6" s="35" t="str">
        <f>IFERROR(VLOOKUP($C6,'Entocentric lens DB'!$B$6:$U$312,MATCH('Entocentric lens DB'!$S$4,'Entocentric lens DB'!$B$4:$U$4,0),0),"")</f>
        <v>NA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200</v>
      </c>
      <c r="P6" s="35" t="s">
        <v>115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2</v>
      </c>
    </row>
    <row r="7" spans="1:19">
      <c r="B7" s="3" t="str">
        <f>IFERROR(VLOOKUP($C7,'Entocentric lens DB'!$B$6:$U$312,MATCH('Entocentric lens DB'!$C$4,'Entocentric lens DB'!$B$4:$U$4,0),0),"")</f>
        <v>Computar</v>
      </c>
      <c r="C7" s="49" t="s">
        <v>186</v>
      </c>
      <c r="D7" s="35">
        <f>IFERROR(VLOOKUP($C7,'Entocentric lens DB'!$B$6:$U$312,MATCH('Entocentric lens DB'!$D$4,'Entocentric lens DB'!$B$4:$U$4,0),0),"")</f>
        <v>50</v>
      </c>
      <c r="E7" s="35" t="str">
        <f>IFERROR(VLOOKUP($C7,'Entocentric lens DB'!$B$6:$U$312,MATCH('Entocentric lens DB'!$F$4,'Entocentric lens DB'!$B$4:$U$4,0),0),"")</f>
        <v>C-mount</v>
      </c>
      <c r="F7" s="35" t="str">
        <f>IFERROR(VLOOKUP($C7,'Entocentric lens DB'!$B$6:$U$312,MATCH('Entocentric lens DB'!$G$4,'Entocentric lens DB'!$B$4:$U$4,0),0),"")</f>
        <v>2/3"</v>
      </c>
      <c r="G7" s="35" t="str">
        <f>IFERROR(VLOOKUP($C7,'Entocentric lens DB'!$B$6:$U$312,MATCH('Entocentric lens DB'!$H$4,'Entocentric lens DB'!$B$4:$U$4,0),0),"")</f>
        <v>M27x0.5</v>
      </c>
      <c r="H7" s="35" t="str">
        <f>IFERROR(VLOOKUP($C7,'Entocentric lens DB'!$B$6:$U$312,MATCH('Entocentric lens DB'!$Q$4,'Entocentric lens DB'!$B$4:$U$4,0),0),"")</f>
        <v>200-500$</v>
      </c>
      <c r="I7" s="42" t="str">
        <f>IFERROR(VLOOKUP($C7,'Entocentric lens DB'!$B$6:$U$312,MATCH('Entocentric lens DB'!$R$4,'Entocentric lens DB'!$B$4:$U$4,0),0),"")</f>
        <v>EL-16-40-TC-VIS-5D-M27</v>
      </c>
      <c r="J7" s="35" t="str">
        <f>IFERROR(VLOOKUP($I7,'Optotune lens DB'!$B$5:$I$25,MATCH('Optotune lens DB'!$I$4,'Optotune lens DB'!$B$4:$I$4,0),0),"")</f>
        <v>500-1000$</v>
      </c>
      <c r="K7" s="3" t="s">
        <v>114</v>
      </c>
      <c r="L7" s="35" t="str">
        <f>IFERROR(VLOOKUP($C7,'Entocentric lens DB'!$B$6:$U$312,MATCH('Entocentric lens DB'!$S$4,'Entocentric lens DB'!$B$4:$U$4,0),0),"")</f>
        <v>NA</v>
      </c>
      <c r="M7" s="41">
        <f>IF(ISBLANK(C7),"",'Entocentric lenses'!$H$3)</f>
        <v>2300</v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>inf</v>
      </c>
      <c r="O7" s="32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>200</v>
      </c>
      <c r="P7" s="35" t="s">
        <v>115</v>
      </c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2.5</v>
      </c>
    </row>
    <row r="8" spans="1:19">
      <c r="B8" s="3" t="str">
        <f>IFERROR(VLOOKUP($C8,'Entocentric lens DB'!$B$6:$U$312,MATCH('Entocentric lens DB'!$C$4,'Entocentric lens DB'!$B$4:$U$4,0),0),"")</f>
        <v>Tamron</v>
      </c>
      <c r="C8" s="49" t="s">
        <v>187</v>
      </c>
      <c r="D8" s="35">
        <f>IFERROR(VLOOKUP($C8,'Entocentric lens DB'!$B$6:$U$312,MATCH('Entocentric lens DB'!$D$4,'Entocentric lens DB'!$B$4:$U$4,0),0),"")</f>
        <v>50</v>
      </c>
      <c r="E8" s="35" t="str">
        <f>IFERROR(VLOOKUP($C8,'Entocentric lens DB'!$B$6:$U$312,MATCH('Entocentric lens DB'!$F$4,'Entocentric lens DB'!$B$4:$U$4,0),0),"")</f>
        <v>C-mount</v>
      </c>
      <c r="F8" s="35" t="str">
        <f>IFERROR(VLOOKUP($C8,'Entocentric lens DB'!$B$6:$U$312,MATCH('Entocentric lens DB'!$G$4,'Entocentric lens DB'!$B$4:$U$4,0),0),"")</f>
        <v>1/1.2"</v>
      </c>
      <c r="G8" s="35" t="str">
        <f>IFERROR(VLOOKUP($C8,'Entocentric lens DB'!$B$6:$U$312,MATCH('Entocentric lens DB'!$H$4,'Entocentric lens DB'!$B$4:$U$4,0),0),"")</f>
        <v>M27x0.5</v>
      </c>
      <c r="H8" s="35" t="str">
        <f>IFERROR(VLOOKUP($C8,'Entocentric lens DB'!$B$6:$U$312,MATCH('Entocentric lens DB'!$Q$4,'Entocentric lens DB'!$B$4:$U$4,0),0),"")</f>
        <v>200-500$</v>
      </c>
      <c r="I8" s="42" t="str">
        <f>IFERROR(VLOOKUP($C8,'Entocentric lens DB'!$B$6:$U$312,MATCH('Entocentric lens DB'!$R$4,'Entocentric lens DB'!$B$4:$U$4,0),0),"")</f>
        <v>EL-16-40-TC-VIS-5D-M27</v>
      </c>
      <c r="J8" s="35" t="str">
        <f>IFERROR(VLOOKUP($I8,'Optotune lens DB'!$B$5:$I$25,MATCH('Optotune lens DB'!$I$4,'Optotune lens DB'!$B$4:$I$4,0),0),"")</f>
        <v>500-1000$</v>
      </c>
      <c r="K8" s="3" t="s">
        <v>114</v>
      </c>
      <c r="L8" s="35" t="str">
        <f>IFERROR(VLOOKUP($C8,'Entocentric lens DB'!$B$6:$U$312,MATCH('Entocentric lens DB'!$S$4,'Entocentric lens DB'!$B$4:$U$4,0),0),"")</f>
        <v>NA</v>
      </c>
      <c r="M8" s="41">
        <f>IF(ISBLANK(C8),"",'Entocentric lenses'!$H$3)</f>
        <v>2300</v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>inf</v>
      </c>
      <c r="O8" s="32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>200</v>
      </c>
      <c r="P8" s="35" t="s">
        <v>115</v>
      </c>
      <c r="Q8" s="45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>3.5</v>
      </c>
    </row>
    <row r="9" spans="1:19">
      <c r="B9" s="3" t="str">
        <f>IFERROR(VLOOKUP($C9,'Entocentric lens DB'!$B$6:$U$312,MATCH('Entocentric lens DB'!$C$4,'Entocentric lens DB'!$B$4:$U$4,0),0),"")</f>
        <v>Kowa</v>
      </c>
      <c r="C9" s="49" t="s">
        <v>188</v>
      </c>
      <c r="D9" s="35">
        <f>IFERROR(VLOOKUP($C9,'Entocentric lens DB'!$B$6:$U$312,MATCH('Entocentric lens DB'!$D$4,'Entocentric lens DB'!$B$4:$U$4,0),0),"")</f>
        <v>50</v>
      </c>
      <c r="E9" s="35" t="str">
        <f>IFERROR(VLOOKUP($C9,'Entocentric lens DB'!$B$6:$U$312,MATCH('Entocentric lens DB'!$F$4,'Entocentric lens DB'!$B$4:$U$4,0),0),"")</f>
        <v>C-mount</v>
      </c>
      <c r="F9" s="35" t="str">
        <f>IFERROR(VLOOKUP($C9,'Entocentric lens DB'!$B$6:$U$312,MATCH('Entocentric lens DB'!$G$4,'Entocentric lens DB'!$B$4:$U$4,0),0),"")</f>
        <v>2/3"</v>
      </c>
      <c r="G9" s="35" t="str">
        <f>IFERROR(VLOOKUP($C9,'Entocentric lens DB'!$B$6:$U$312,MATCH('Entocentric lens DB'!$H$4,'Entocentric lens DB'!$B$4:$U$4,0),0),"")</f>
        <v>M27x0.5</v>
      </c>
      <c r="H9" s="35" t="str">
        <f>IFERROR(VLOOKUP($C9,'Entocentric lens DB'!$B$6:$U$312,MATCH('Entocentric lens DB'!$Q$4,'Entocentric lens DB'!$B$4:$U$4,0),0),"")</f>
        <v>200-500$</v>
      </c>
      <c r="I9" s="42" t="str">
        <f>IFERROR(VLOOKUP($C9,'Entocentric lens DB'!$B$6:$U$312,MATCH('Entocentric lens DB'!$R$4,'Entocentric lens DB'!$B$4:$U$4,0),0),"")</f>
        <v>EL-16-40-TC-VIS-5D-M27</v>
      </c>
      <c r="J9" s="35" t="str">
        <f>IFERROR(VLOOKUP($I9,'Optotune lens DB'!$B$5:$I$25,MATCH('Optotune lens DB'!$I$4,'Optotune lens DB'!$B$4:$I$4,0),0),"")</f>
        <v>500-1000$</v>
      </c>
      <c r="K9" s="3" t="s">
        <v>114</v>
      </c>
      <c r="L9" s="35" t="str">
        <f>IFERROR(VLOOKUP($C9,'Entocentric lens DB'!$B$6:$U$312,MATCH('Entocentric lens DB'!$S$4,'Entocentric lens DB'!$B$4:$U$4,0),0),"")</f>
        <v>NA</v>
      </c>
      <c r="M9" s="41">
        <f>IF(ISBLANK(C9),"",'Entocentric lenses'!$H$3)</f>
        <v>2300</v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>inf</v>
      </c>
      <c r="O9" s="32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>200</v>
      </c>
      <c r="P9" s="35" t="s">
        <v>115</v>
      </c>
      <c r="Q9" s="45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>4</v>
      </c>
    </row>
    <row r="10" spans="1:19">
      <c r="B10" s="3" t="str">
        <f>IFERROR(VLOOKUP($C10,'Entocentric lens DB'!$B$6:$U$312,MATCH('Entocentric lens DB'!$C$4,'Entocentric lens DB'!$B$4:$U$4,0),0),"")</f>
        <v>Edmund Optics</v>
      </c>
      <c r="C10" s="49" t="s">
        <v>189</v>
      </c>
      <c r="D10" s="35">
        <f>IFERROR(VLOOKUP($C10,'Entocentric lens DB'!$B$6:$U$312,MATCH('Entocentric lens DB'!$D$4,'Entocentric lens DB'!$B$4:$U$4,0),0),"")</f>
        <v>50</v>
      </c>
      <c r="E10" s="35" t="str">
        <f>IFERROR(VLOOKUP($C10,'Entocentric lens DB'!$B$6:$U$312,MATCH('Entocentric lens DB'!$F$4,'Entocentric lens DB'!$B$4:$U$4,0),0),"")</f>
        <v>C-mount</v>
      </c>
      <c r="F10" s="35" t="str">
        <f>IFERROR(VLOOKUP($C10,'Entocentric lens DB'!$B$6:$U$312,MATCH('Entocentric lens DB'!$G$4,'Entocentric lens DB'!$B$4:$U$4,0),0),"")</f>
        <v>2/3"</v>
      </c>
      <c r="G10" s="35" t="str">
        <f>IFERROR(VLOOKUP($C10,'Entocentric lens DB'!$B$6:$U$312,MATCH('Entocentric lens DB'!$H$4,'Entocentric lens DB'!$B$4:$U$4,0),0),"")</f>
        <v>M30.5x0.5</v>
      </c>
      <c r="H10" s="35" t="str">
        <f>IFERROR(VLOOKUP($C10,'Entocentric lens DB'!$B$6:$U$312,MATCH('Entocentric lens DB'!$Q$4,'Entocentric lens DB'!$B$4:$U$4,0),0),"")</f>
        <v>200-500$</v>
      </c>
      <c r="I10" s="42" t="str">
        <f>IFERROR(VLOOKUP($C10,'Entocentric lens DB'!$B$6:$U$312,MATCH('Entocentric lens DB'!$R$4,'Entocentric lens DB'!$B$4:$U$4,0),0),"")</f>
        <v>EL-16-40-TC-VIS-5D-M30.5</v>
      </c>
      <c r="J10" s="35" t="str">
        <f>IFERROR(VLOOKUP($I10,'Optotune lens DB'!$B$5:$I$25,MATCH('Optotune lens DB'!$I$4,'Optotune lens DB'!$B$4:$I$4,0),0),"")</f>
        <v>500-1000$</v>
      </c>
      <c r="K10" s="3" t="s">
        <v>114</v>
      </c>
      <c r="L10" s="35" t="str">
        <f>IFERROR(VLOOKUP($C10,'Entocentric lens DB'!$B$6:$U$312,MATCH('Entocentric lens DB'!$S$4,'Entocentric lens DB'!$B$4:$U$4,0),0),"")</f>
        <v>NA</v>
      </c>
      <c r="M10" s="41">
        <f>IF(ISBLANK(C10),"",'Entocentric lenses'!$H$3)</f>
        <v>2300</v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>inf</v>
      </c>
      <c r="O10" s="32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>200</v>
      </c>
      <c r="P10" s="35" t="s">
        <v>115</v>
      </c>
      <c r="Q10" s="45" t="str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/>
      </c>
    </row>
    <row r="11" spans="1:19">
      <c r="B11" s="3" t="str">
        <f>IFERROR(VLOOKUP($C11,'Entocentric lens DB'!$B$6:$U$312,MATCH('Entocentric lens DB'!$C$4,'Entocentric lens DB'!$B$4:$U$4,0),0),"")</f>
        <v>Optart</v>
      </c>
      <c r="C11" s="49" t="s">
        <v>190</v>
      </c>
      <c r="D11" s="35">
        <f>IFERROR(VLOOKUP($C11,'Entocentric lens DB'!$B$6:$U$312,MATCH('Entocentric lens DB'!$D$4,'Entocentric lens DB'!$B$4:$U$4,0),0),"")</f>
        <v>50</v>
      </c>
      <c r="E11" s="35" t="str">
        <f>IFERROR(VLOOKUP($C11,'Entocentric lens DB'!$B$6:$U$312,MATCH('Entocentric lens DB'!$F$4,'Entocentric lens DB'!$B$4:$U$4,0),0),"")</f>
        <v>C-mount</v>
      </c>
      <c r="F11" s="35" t="str">
        <f>IFERROR(VLOOKUP($C11,'Entocentric lens DB'!$B$6:$U$312,MATCH('Entocentric lens DB'!$G$4,'Entocentric lens DB'!$B$4:$U$4,0),0),"")</f>
        <v>2/3"</v>
      </c>
      <c r="G11" s="35" t="str">
        <f>IFERROR(VLOOKUP($C11,'Entocentric lens DB'!$B$6:$U$312,MATCH('Entocentric lens DB'!$H$4,'Entocentric lens DB'!$B$4:$U$4,0),0),"")</f>
        <v>M37xP0.5</v>
      </c>
      <c r="H11" s="35" t="str">
        <f>IFERROR(VLOOKUP($C11,'Entocentric lens DB'!$B$6:$U$312,MATCH('Entocentric lens DB'!$Q$4,'Entocentric lens DB'!$B$4:$U$4,0),0),"")</f>
        <v>On Request</v>
      </c>
      <c r="I11" s="42" t="str">
        <f>IFERROR(VLOOKUP($C11,'Entocentric lens DB'!$B$6:$U$312,MATCH('Entocentric lens DB'!$R$4,'Entocentric lens DB'!$B$4:$U$4,0),0),"")</f>
        <v>EL-16-40-TC-VIS-5D-C</v>
      </c>
      <c r="J11" s="35" t="str">
        <f>IFERROR(VLOOKUP($I11,'Optotune lens DB'!$B$5:$I$25,MATCH('Optotune lens DB'!$I$4,'Optotune lens DB'!$B$4:$I$4,0),0),"")</f>
        <v>500-1000$</v>
      </c>
      <c r="K11" s="3" t="s">
        <v>175</v>
      </c>
      <c r="L11" s="35" t="str">
        <f>IFERROR(VLOOKUP($C11,'Entocentric lens DB'!$B$6:$U$312,MATCH('Entocentric lens DB'!$S$4,'Entocentric lens DB'!$B$4:$U$4,0),0),"")</f>
        <v>NA</v>
      </c>
      <c r="M11" s="41"/>
      <c r="N11" s="76">
        <v>180</v>
      </c>
      <c r="O11" s="76">
        <v>220</v>
      </c>
      <c r="P11" s="35" t="s">
        <v>115</v>
      </c>
      <c r="Q11" s="45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>3.5</v>
      </c>
    </row>
    <row r="12" spans="1:19">
      <c r="B12" s="3" t="str">
        <f>IFERROR(VLOOKUP($C12,'Entocentric lens DB'!$B$6:$U$312,MATCH('Entocentric lens DB'!$C$4,'Entocentric lens DB'!$B$4:$U$4,0),0),"")</f>
        <v>Kowa</v>
      </c>
      <c r="C12" s="49" t="s">
        <v>188</v>
      </c>
      <c r="D12" s="35">
        <f>IFERROR(VLOOKUP($C12,'Entocentric lens DB'!$B$6:$U$312,MATCH('Entocentric lens DB'!$D$4,'Entocentric lens DB'!$B$4:$U$4,0),0),"")</f>
        <v>50</v>
      </c>
      <c r="E12" s="35" t="str">
        <f>IFERROR(VLOOKUP($C12,'Entocentric lens DB'!$B$6:$U$312,MATCH('Entocentric lens DB'!$F$4,'Entocentric lens DB'!$B$4:$U$4,0),0),"")</f>
        <v>C-mount</v>
      </c>
      <c r="F12" s="35" t="str">
        <f>IFERROR(VLOOKUP($C12,'Entocentric lens DB'!$B$6:$U$312,MATCH('Entocentric lens DB'!$G$4,'Entocentric lens DB'!$B$4:$U$4,0),0),"")</f>
        <v>2/3"</v>
      </c>
      <c r="G12" s="35" t="str">
        <f>IFERROR(VLOOKUP($C12,'Entocentric lens DB'!$B$6:$U$312,MATCH('Entocentric lens DB'!$H$4,'Entocentric lens DB'!$B$4:$U$4,0),0),"")</f>
        <v>M27x0.5</v>
      </c>
      <c r="H12" s="35" t="str">
        <f>IFERROR(VLOOKUP($C12,'Entocentric lens DB'!$B$6:$U$312,MATCH('Entocentric lens DB'!$Q$4,'Entocentric lens DB'!$B$4:$U$4,0),0),"")</f>
        <v>200-500$</v>
      </c>
      <c r="I12" s="42" t="s">
        <v>179</v>
      </c>
      <c r="J12" s="35" t="str">
        <f>IFERROR(VLOOKUP($I12,'Optotune lens DB'!$B$5:$I$25,MATCH('Optotune lens DB'!$I$4,'Optotune lens DB'!$B$4:$I$4,0),0),"")</f>
        <v>500-1000$</v>
      </c>
      <c r="K12" s="3" t="s">
        <v>175</v>
      </c>
      <c r="L12" s="35" t="str">
        <f>IFERROR(VLOOKUP($C12,'Entocentric lens DB'!$B$6:$U$312,MATCH('Entocentric lens DB'!$S$4,'Entocentric lens DB'!$B$4:$U$4,0),0),"")</f>
        <v>NA</v>
      </c>
      <c r="M12" s="41"/>
      <c r="N12" s="76">
        <v>180</v>
      </c>
      <c r="O12" s="76">
        <v>220</v>
      </c>
      <c r="P12" s="35" t="s">
        <v>115</v>
      </c>
      <c r="Q12" s="45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>4</v>
      </c>
      <c r="S12" s="75"/>
    </row>
    <row r="13" spans="1:19">
      <c r="B13" s="3" t="str">
        <f>IFERROR(VLOOKUP($C13,'Entocentric lens DB'!$B$6:$U$312,MATCH('Entocentric lens DB'!$C$4,'Entocentric lens DB'!$B$4:$U$4,0),0),"")</f>
        <v>Optart</v>
      </c>
      <c r="C13" s="49" t="s">
        <v>191</v>
      </c>
      <c r="D13" s="35">
        <f>IFERROR(VLOOKUP($C13,'Entocentric lens DB'!$B$6:$U$312,MATCH('Entocentric lens DB'!$D$4,'Entocentric lens DB'!$B$4:$U$4,0),0),"")</f>
        <v>50</v>
      </c>
      <c r="E13" s="35" t="str">
        <f>IFERROR(VLOOKUP($C13,'Entocentric lens DB'!$B$6:$U$312,MATCH('Entocentric lens DB'!$F$4,'Entocentric lens DB'!$B$4:$U$4,0),0),"")</f>
        <v>C-mount</v>
      </c>
      <c r="F13" s="35" t="str">
        <f>IFERROR(VLOOKUP($C13,'Entocentric lens DB'!$B$6:$U$312,MATCH('Entocentric lens DB'!$G$4,'Entocentric lens DB'!$B$4:$U$4,0),0),"")</f>
        <v>2/3"</v>
      </c>
      <c r="G13" s="35" t="str">
        <f>IFERROR(VLOOKUP($C13,'Entocentric lens DB'!$B$6:$U$312,MATCH('Entocentric lens DB'!$H$4,'Entocentric lens DB'!$B$4:$U$4,0),0),"")</f>
        <v>M25.5x0.5</v>
      </c>
      <c r="H13" s="35" t="str">
        <f>IFERROR(VLOOKUP($C13,'Entocentric lens DB'!$B$6:$U$312,MATCH('Entocentric lens DB'!$Q$4,'Entocentric lens DB'!$B$4:$U$4,0),0),"")</f>
        <v>On Request</v>
      </c>
      <c r="I13" s="42" t="str">
        <f>IFERROR(VLOOKUP($C13,'Entocentric lens DB'!$B$6:$U$312,MATCH('Entocentric lens DB'!$R$4,'Entocentric lens DB'!$B$4:$U$4,0),0),"")</f>
        <v>EL-16-40-TC-VIS-5D-M25.5</v>
      </c>
      <c r="J13" s="35" t="str">
        <f>IFERROR(VLOOKUP($I13,'Optotune lens DB'!$B$5:$I$25,MATCH('Optotune lens DB'!$I$4,'Optotune lens DB'!$B$4:$I$4,0),0),"")</f>
        <v>500-1000$</v>
      </c>
      <c r="K13" s="3" t="s">
        <v>114</v>
      </c>
      <c r="L13" s="35" t="str">
        <f>IFERROR(VLOOKUP($C13,'Entocentric lens DB'!$B$6:$U$312,MATCH('Entocentric lens DB'!$S$4,'Entocentric lens DB'!$B$4:$U$4,0),0),"")</f>
        <v>NA</v>
      </c>
      <c r="M13" s="41">
        <f>IF(ISBLANK(C13),"",'Entocentric lenses'!$H$3)</f>
        <v>2300</v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>inf</v>
      </c>
      <c r="O13" s="32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>200</v>
      </c>
      <c r="P13" s="35" t="s">
        <v>115</v>
      </c>
      <c r="Q13" s="45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>3.5</v>
      </c>
    </row>
    <row r="14" spans="1:19">
      <c r="B14" s="3" t="str">
        <f>IFERROR(VLOOKUP($C14,'Entocentric lens DB'!$B$6:$U$312,MATCH('Entocentric lens DB'!$C$4,'Entocentric lens DB'!$B$4:$U$4,0),0),"")</f>
        <v>Optart</v>
      </c>
      <c r="C14" s="49" t="s">
        <v>192</v>
      </c>
      <c r="D14" s="35">
        <f>IFERROR(VLOOKUP($C14,'Entocentric lens DB'!$B$6:$U$312,MATCH('Entocentric lens DB'!$D$4,'Entocentric lens DB'!$B$4:$U$4,0),0),"")</f>
        <v>50</v>
      </c>
      <c r="E14" s="35" t="str">
        <f>IFERROR(VLOOKUP($C14,'Entocentric lens DB'!$B$6:$U$312,MATCH('Entocentric lens DB'!$F$4,'Entocentric lens DB'!$B$4:$U$4,0),0),"")</f>
        <v>C-mount</v>
      </c>
      <c r="F14" s="35" t="str">
        <f>IFERROR(VLOOKUP($C14,'Entocentric lens DB'!$B$6:$U$312,MATCH('Entocentric lens DB'!$G$4,'Entocentric lens DB'!$B$4:$U$4,0),0),"")</f>
        <v>2/3"</v>
      </c>
      <c r="G14" s="35" t="str">
        <f>IFERROR(VLOOKUP($C14,'Entocentric lens DB'!$B$6:$U$312,MATCH('Entocentric lens DB'!$H$4,'Entocentric lens DB'!$B$4:$U$4,0),0),"")</f>
        <v>M30.5XP0.5</v>
      </c>
      <c r="H14" s="35" t="str">
        <f>IFERROR(VLOOKUP($C14,'Entocentric lens DB'!$B$6:$U$312,MATCH('Entocentric lens DB'!$Q$4,'Entocentric lens DB'!$B$4:$U$4,0),0),"")</f>
        <v>On Request</v>
      </c>
      <c r="I14" s="42" t="str">
        <f>IFERROR(VLOOKUP($C14,'Entocentric lens DB'!$B$6:$U$312,MATCH('Entocentric lens DB'!$R$4,'Entocentric lens DB'!$B$4:$U$4,0),0),"")</f>
        <v>EL-16-40-TC-VIS-5D-M30.5</v>
      </c>
      <c r="J14" s="35" t="str">
        <f>IFERROR(VLOOKUP($I14,'Optotune lens DB'!$B$5:$I$25,MATCH('Optotune lens DB'!$I$4,'Optotune lens DB'!$B$4:$I$4,0),0),"")</f>
        <v>500-1000$</v>
      </c>
      <c r="K14" s="3" t="s">
        <v>114</v>
      </c>
      <c r="L14" s="35" t="str">
        <f>IFERROR(VLOOKUP($C14,'Entocentric lens DB'!$B$6:$U$312,MATCH('Entocentric lens DB'!$S$4,'Entocentric lens DB'!$B$4:$U$4,0),0),"")</f>
        <v>NA</v>
      </c>
      <c r="M14" s="41">
        <f>IF(ISBLANK(C14),"",'Entocentric lenses'!$H$3)</f>
        <v>2300</v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>inf</v>
      </c>
      <c r="O14" s="32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>200</v>
      </c>
      <c r="P14" s="35" t="s">
        <v>115</v>
      </c>
      <c r="Q14" s="45">
        <f>IFERROR(IF(VLOOKUP($C14,'Entocentric lens DB'!$B$6:$U$312,MATCH('Entocentric lens DB'!$N$4,'Entocentric lens DB'!$B$4:$U$4,0),0)=0,"",VLOOKUP($C14,'Entocentric lens DB'!$B$6:$U$312,MATCH('Entocentric lens DB'!$N$4,'Entocentric lens DB'!$B$4:$U$4,0),0)),"")</f>
        <v>5</v>
      </c>
    </row>
    <row r="15" spans="1:19">
      <c r="C15" s="49"/>
      <c r="D15" s="35"/>
      <c r="E15" s="35"/>
      <c r="F15" s="35"/>
      <c r="G15" s="35"/>
      <c r="H15" s="35"/>
      <c r="I15" s="42"/>
      <c r="J15" s="35"/>
      <c r="L15" s="35"/>
      <c r="M15" s="41"/>
      <c r="N15" s="32"/>
      <c r="O15" s="32"/>
      <c r="P15" s="35"/>
      <c r="Q15" s="45"/>
    </row>
    <row r="16" spans="1:19">
      <c r="D16" s="35"/>
      <c r="E16" s="35"/>
      <c r="F16" s="35"/>
      <c r="G16" s="35"/>
      <c r="H16" s="35"/>
      <c r="I16" s="42"/>
      <c r="J16" s="35"/>
      <c r="L16" s="35"/>
      <c r="M16" s="41"/>
      <c r="N16" s="32"/>
      <c r="O16" s="32"/>
      <c r="P16" s="35"/>
      <c r="Q16" s="45"/>
    </row>
    <row r="17" spans="2:19">
      <c r="C17" s="49"/>
      <c r="D17" s="35"/>
      <c r="E17" s="35"/>
      <c r="F17" s="35"/>
      <c r="G17" s="35"/>
      <c r="H17" s="35"/>
      <c r="I17" s="42"/>
      <c r="J17" s="35"/>
      <c r="L17" s="35"/>
      <c r="M17" s="41"/>
      <c r="N17" s="32"/>
      <c r="O17" s="32"/>
      <c r="P17" s="35"/>
      <c r="Q17" s="45"/>
    </row>
    <row r="18" spans="2:19">
      <c r="D18" s="35"/>
      <c r="E18" s="35"/>
      <c r="F18" s="35"/>
      <c r="G18" s="35"/>
      <c r="H18" s="35"/>
      <c r="I18" s="42"/>
      <c r="J18" s="35"/>
      <c r="L18" s="35"/>
      <c r="M18" s="41"/>
      <c r="N18" s="32"/>
      <c r="O18" s="32"/>
      <c r="P18" s="35"/>
      <c r="Q18" s="45"/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IF(ISBLANK(C20),"",'Entocentric lenses'!$H$3)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/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43" t="s">
        <v>0</v>
      </c>
      <c r="Q21" s="44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phoneticPr fontId="20" type="noConversion"/>
  <dataValidations disablePrompts="1" count="4">
    <dataValidation type="list" allowBlank="1" showInputMessage="1" showErrorMessage="1" sqref="H5:H20 J5:J20" xr:uid="{00000000-0002-0000-0B00-000000000000}">
      <formula1>Prices</formula1>
    </dataValidation>
    <dataValidation type="list" allowBlank="1" showInputMessage="1" showErrorMessage="1" sqref="G5:G20" xr:uid="{00000000-0002-0000-0B00-000001000000}">
      <formula1>Filter</formula1>
    </dataValidation>
    <dataValidation type="list" allowBlank="1" showInputMessage="1" showErrorMessage="1" sqref="F5:F20" xr:uid="{00000000-0002-0000-0B00-000002000000}">
      <formula1>Formats</formula1>
    </dataValidation>
    <dataValidation type="list" allowBlank="1" showInputMessage="1" showErrorMessage="1" sqref="E5:E20" xr:uid="{00000000-0002-0000-0B00-000003000000}">
      <formula1>Mounts</formula1>
    </dataValidation>
  </dataValidations>
  <hyperlinks>
    <hyperlink ref="B2" location="'Entocentric lenses'!A1" display="Back to overview" xr:uid="{7D59C827-3EFB-466E-A598-3E4740115180}"/>
    <hyperlink ref="B23" location="'Entocentric lens DB'!A1" display="Entocentric lens database" xr:uid="{030F2D99-E7C7-4C79-B939-891C1E559E8C}"/>
  </hyperlinks>
  <pageMargins left="0.3" right="0.3" top="0.5" bottom="0.5" header="0.1" footer="0.1"/>
  <pageSetup paperSize="9" scale="55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pageSetUpPr fitToPage="1"/>
  </sheetPr>
  <dimension ref="A1:S22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193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Optart</v>
      </c>
      <c r="C5" s="49" t="s">
        <v>194</v>
      </c>
      <c r="D5" s="35">
        <f>IFERROR(VLOOKUP($C5,'Entocentric lens DB'!$B$6:$U$312,MATCH('Entocentric lens DB'!$D$4,'Entocentric lens DB'!$B$4:$U$4,0),0),"")</f>
        <v>75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1"</v>
      </c>
      <c r="G5" s="35" t="str">
        <f>IFERROR(VLOOKUP($C5,'Entocentric lens DB'!$B$6:$U$312,MATCH('Entocentric lens DB'!$H$4,'Entocentric lens DB'!$B$4:$U$4,0),0),"")</f>
        <v>M55XP0.75</v>
      </c>
      <c r="H5" s="35" t="str">
        <f>IFERROR(VLOOKUP($C5,'Entocentric lens DB'!$B$6:$U$312,MATCH('Entocentric lens DB'!$Q$4,'Entocentric lens DB'!$B$4:$U$4,0),0),"")</f>
        <v>On Request</v>
      </c>
      <c r="I5" s="42" t="str">
        <f>IFERROR(VLOOKUP($C5,'Entocentric lens DB'!$B$6:$U$312,MATCH('Entocentric lens DB'!$R$4,'Entocentric lens DB'!$B$4:$U$4,0),0),"")</f>
        <v>EL-16-40-TC-VIS-5D-C</v>
      </c>
      <c r="J5" s="35" t="str">
        <f>IFERROR(VLOOKUP($I5,'Optotune lens DB'!$B$5:$I$25,MATCH('Optotune lens DB'!$I$4,'Optotune lens DB'!$B$4:$I$4,0),0),"")</f>
        <v>500-1000$</v>
      </c>
      <c r="K5" s="3" t="s">
        <v>175</v>
      </c>
      <c r="L5" s="35" t="str">
        <f>IFERROR(VLOOKUP($C5,'Entocentric lens DB'!$B$6:$U$312,MATCH('Entocentric lens DB'!$S$4,'Entocentric lens DB'!$B$4:$U$4,0),0),"")</f>
        <v>NA</v>
      </c>
      <c r="M5" s="41"/>
      <c r="N5" s="76">
        <v>415</v>
      </c>
      <c r="O5" s="76">
        <v>350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5</v>
      </c>
    </row>
    <row r="6" spans="1:19">
      <c r="B6" s="3" t="str">
        <f>IFERROR(VLOOKUP($C6,'Entocentric lens DB'!$B$6:$U$312,MATCH('Entocentric lens DB'!$C$4,'Entocentric lens DB'!$B$4:$U$4,0),0),"")</f>
        <v>Optart</v>
      </c>
      <c r="C6" s="49" t="s">
        <v>195</v>
      </c>
      <c r="D6" s="35">
        <f>IFERROR(VLOOKUP($C6,'Entocentric lens DB'!$B$6:$U$312,MATCH('Entocentric lens DB'!$D$4,'Entocentric lens DB'!$B$4:$U$4,0),0),"")</f>
        <v>75</v>
      </c>
      <c r="E6" s="35" t="str">
        <f>IFERROR(VLOOKUP($C6,'Entocentric lens DB'!$B$6:$U$312,MATCH('Entocentric lens DB'!$F$4,'Entocentric lens DB'!$B$4:$U$4,0),0),"")</f>
        <v>C-mount</v>
      </c>
      <c r="F6" s="35" t="str">
        <f>IFERROR(VLOOKUP($C6,'Entocentric lens DB'!$B$6:$U$312,MATCH('Entocentric lens DB'!$G$4,'Entocentric lens DB'!$B$4:$U$4,0),0),"")</f>
        <v>2/3"</v>
      </c>
      <c r="G6" s="35" t="str">
        <f>IFERROR(VLOOKUP($C6,'Entocentric lens DB'!$B$6:$U$312,MATCH('Entocentric lens DB'!$H$4,'Entocentric lens DB'!$B$4:$U$4,0),0),"")</f>
        <v>M34XP0.5</v>
      </c>
      <c r="H6" s="35" t="str">
        <f>IFERROR(VLOOKUP($C6,'Entocentric lens DB'!$B$6:$U$312,MATCH('Entocentric lens DB'!$Q$4,'Entocentric lens DB'!$B$4:$U$4,0),0),"")</f>
        <v>On Request</v>
      </c>
      <c r="I6" s="42" t="str">
        <f>IFERROR(VLOOKUP($C6,'Entocentric lens DB'!$B$6:$U$312,MATCH('Entocentric lens DB'!$R$4,'Entocentric lens DB'!$B$4:$U$4,0),0),"")</f>
        <v>EL-16-40-TC-VIS-5D-C</v>
      </c>
      <c r="J6" s="35" t="str">
        <f>IFERROR(VLOOKUP($I6,'Optotune lens DB'!$B$5:$I$25,MATCH('Optotune lens DB'!$I$4,'Optotune lens DB'!$B$4:$I$4,0),0),"")</f>
        <v>500-1000$</v>
      </c>
      <c r="K6" s="3" t="s">
        <v>175</v>
      </c>
      <c r="L6" s="35" t="str">
        <f>IFERROR(VLOOKUP($C6,'Entocentric lens DB'!$B$6:$U$312,MATCH('Entocentric lens DB'!$S$4,'Entocentric lens DB'!$B$4:$U$4,0),0),"")</f>
        <v>NA</v>
      </c>
      <c r="M6" s="41"/>
      <c r="N6" s="76">
        <v>415</v>
      </c>
      <c r="O6" s="76">
        <v>350</v>
      </c>
      <c r="P6" s="35" t="s">
        <v>115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5</v>
      </c>
    </row>
    <row r="7" spans="1:19">
      <c r="B7" s="3" t="str">
        <f>IFERROR(VLOOKUP($C7,'Entocentric lens DB'!$B$6:$U$312,MATCH('Entocentric lens DB'!$C$4,'Entocentric lens DB'!$B$4:$U$4,0),0),"")</f>
        <v/>
      </c>
      <c r="C7" s="49"/>
      <c r="D7" s="35" t="str">
        <f>IFERROR(VLOOKUP($C7,'Entocentric lens DB'!$B$6:$U$312,MATCH('Entocentric lens DB'!$D$4,'Entocentric lens DB'!$B$4:$U$4,0),0),"")</f>
        <v/>
      </c>
      <c r="E7" s="35" t="str">
        <f>IFERROR(VLOOKUP($C7,'Entocentric lens DB'!$B$6:$U$312,MATCH('Entocentric lens DB'!$F$4,'Entocentric lens DB'!$B$4:$U$4,0),0),"")</f>
        <v/>
      </c>
      <c r="F7" s="35" t="str">
        <f>IFERROR(VLOOKUP($C7,'Entocentric lens DB'!$B$6:$U$312,MATCH('Entocentric lens DB'!$G$4,'Entocentric lens DB'!$B$4:$U$4,0),0),"")</f>
        <v/>
      </c>
      <c r="G7" s="35" t="str">
        <f>IFERROR(VLOOKUP($C7,'Entocentric lens DB'!$B$6:$U$312,MATCH('Entocentric lens DB'!$H$4,'Entocentric lens DB'!$B$4:$U$4,0),0),"")</f>
        <v/>
      </c>
      <c r="H7" s="35" t="str">
        <f>IFERROR(VLOOKUP($C7,'Entocentric lens DB'!$B$6:$U$312,MATCH('Entocentric lens DB'!$Q$4,'Entocentric lens DB'!$B$4:$U$4,0),0),"")</f>
        <v/>
      </c>
      <c r="I7" s="42" t="str">
        <f>IFERROR(VLOOKUP($C7,'Entocentric lens DB'!$B$6:$U$312,MATCH('Entocentric lens DB'!$R$4,'Entocentric lens DB'!$B$4:$U$4,0),0),"")</f>
        <v/>
      </c>
      <c r="J7" s="35" t="str">
        <f>IFERROR(VLOOKUP($I7,'Optotune lens DB'!$B$5:$I$25,MATCH('Optotune lens DB'!$I$4,'Optotune lens DB'!$B$4:$I$4,0),0),"")</f>
        <v/>
      </c>
      <c r="L7" s="35" t="str">
        <f>IFERROR(VLOOKUP($C7,'Entocentric lens DB'!$B$6:$U$312,MATCH('Entocentric lens DB'!$S$4,'Entocentric lens DB'!$B$4:$U$4,0),0),"")</f>
        <v/>
      </c>
      <c r="M7" s="41"/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/>
      </c>
      <c r="O7" s="32" t="str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/>
      </c>
      <c r="P7" s="35"/>
      <c r="Q7" s="45" t="str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/>
      </c>
    </row>
    <row r="8" spans="1:19">
      <c r="B8" s="3" t="str">
        <f>IFERROR(VLOOKUP($C8,'Entocentric lens DB'!$B$6:$U$312,MATCH('Entocentric lens DB'!$C$4,'Entocentric lens DB'!$B$4:$U$4,0),0),"")</f>
        <v/>
      </c>
      <c r="C8" s="49"/>
      <c r="D8" s="35" t="str">
        <f>IFERROR(VLOOKUP($C8,'Entocentric lens DB'!$B$6:$U$312,MATCH('Entocentric lens DB'!$D$4,'Entocentric lens DB'!$B$4:$U$4,0),0),"")</f>
        <v/>
      </c>
      <c r="E8" s="35" t="str">
        <f>IFERROR(VLOOKUP($C8,'Entocentric lens DB'!$B$6:$U$312,MATCH('Entocentric lens DB'!$F$4,'Entocentric lens DB'!$B$4:$U$4,0),0),"")</f>
        <v/>
      </c>
      <c r="F8" s="35" t="str">
        <f>IFERROR(VLOOKUP($C8,'Entocentric lens DB'!$B$6:$U$312,MATCH('Entocentric lens DB'!$G$4,'Entocentric lens DB'!$B$4:$U$4,0),0),"")</f>
        <v/>
      </c>
      <c r="G8" s="35" t="str">
        <f>IFERROR(VLOOKUP($C8,'Entocentric lens DB'!$B$6:$U$312,MATCH('Entocentric lens DB'!$H$4,'Entocentric lens DB'!$B$4:$U$4,0),0),"")</f>
        <v/>
      </c>
      <c r="H8" s="35" t="str">
        <f>IFERROR(VLOOKUP($C8,'Entocentric lens DB'!$B$6:$U$312,MATCH('Entocentric lens DB'!$Q$4,'Entocentric lens DB'!$B$4:$U$4,0),0),"")</f>
        <v/>
      </c>
      <c r="I8" s="42" t="str">
        <f>IFERROR(VLOOKUP($C8,'Entocentric lens DB'!$B$6:$U$312,MATCH('Entocentric lens DB'!$R$4,'Entocentric lens DB'!$B$4:$U$4,0),0),"")</f>
        <v/>
      </c>
      <c r="J8" s="35" t="str">
        <f>IFERROR(VLOOKUP($I8,'Optotune lens DB'!$B$5:$I$25,MATCH('Optotune lens DB'!$I$4,'Optotune lens DB'!$B$4:$I$4,0),0),"")</f>
        <v/>
      </c>
      <c r="L8" s="35" t="str">
        <f>IFERROR(VLOOKUP($C8,'Entocentric lens DB'!$B$6:$U$312,MATCH('Entocentric lens DB'!$S$4,'Entocentric lens DB'!$B$4:$U$4,0),0),"")</f>
        <v/>
      </c>
      <c r="M8" s="41" t="str">
        <f>IF(ISBLANK(C8),"",'Entocentric lenses'!$H$3)</f>
        <v/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/>
      </c>
      <c r="O8" s="32" t="str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/>
      </c>
      <c r="P8" s="35"/>
      <c r="Q8" s="45" t="str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/>
      </c>
    </row>
    <row r="9" spans="1:19">
      <c r="B9" s="3" t="str">
        <f>IFERROR(VLOOKUP($C9,'Entocentric lens DB'!$B$6:$U$312,MATCH('Entocentric lens DB'!$C$4,'Entocentric lens DB'!$B$4:$U$4,0),0),"")</f>
        <v/>
      </c>
      <c r="C9" s="49"/>
      <c r="D9" s="35" t="str">
        <f>IFERROR(VLOOKUP($C9,'Entocentric lens DB'!$B$6:$U$312,MATCH('Entocentric lens DB'!$D$4,'Entocentric lens DB'!$B$4:$U$4,0),0),"")</f>
        <v/>
      </c>
      <c r="E9" s="35" t="str">
        <f>IFERROR(VLOOKUP($C9,'Entocentric lens DB'!$B$6:$U$312,MATCH('Entocentric lens DB'!$F$4,'Entocentric lens DB'!$B$4:$U$4,0),0),"")</f>
        <v/>
      </c>
      <c r="F9" s="35" t="str">
        <f>IFERROR(VLOOKUP($C9,'Entocentric lens DB'!$B$6:$U$312,MATCH('Entocentric lens DB'!$G$4,'Entocentric lens DB'!$B$4:$U$4,0),0),"")</f>
        <v/>
      </c>
      <c r="G9" s="35" t="str">
        <f>IFERROR(VLOOKUP($C9,'Entocentric lens DB'!$B$6:$U$312,MATCH('Entocentric lens DB'!$H$4,'Entocentric lens DB'!$B$4:$U$4,0),0),"")</f>
        <v/>
      </c>
      <c r="H9" s="35" t="str">
        <f>IFERROR(VLOOKUP($C9,'Entocentric lens DB'!$B$6:$U$312,MATCH('Entocentric lens DB'!$Q$4,'Entocentric lens DB'!$B$4:$U$4,0),0),"")</f>
        <v/>
      </c>
      <c r="I9" s="42" t="str">
        <f>IFERROR(VLOOKUP($C9,'Entocentric lens DB'!$B$6:$U$312,MATCH('Entocentric lens DB'!$R$4,'Entocentric lens DB'!$B$4:$U$4,0),0),"")</f>
        <v/>
      </c>
      <c r="J9" s="35" t="str">
        <f>IFERROR(VLOOKUP($I9,'Optotune lens DB'!$B$5:$I$25,MATCH('Optotune lens DB'!$I$4,'Optotune lens DB'!$B$4:$I$4,0),0),"")</f>
        <v/>
      </c>
      <c r="L9" s="35" t="str">
        <f>IFERROR(VLOOKUP($C9,'Entocentric lens DB'!$B$6:$U$312,MATCH('Entocentric lens DB'!$S$4,'Entocentric lens DB'!$B$4:$U$4,0),0),"")</f>
        <v/>
      </c>
      <c r="M9" s="41" t="str">
        <f>IF(ISBLANK(C9),"",'Entocentric lenses'!$H$3)</f>
        <v/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/>
      </c>
      <c r="O9" s="32" t="str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/>
      </c>
      <c r="P9" s="35"/>
      <c r="Q9" s="45" t="str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/>
      </c>
    </row>
    <row r="10" spans="1:19">
      <c r="B10" s="3" t="str">
        <f>IFERROR(VLOOKUP($C10,'Entocentric lens DB'!$B$6:$U$312,MATCH('Entocentric lens DB'!$C$4,'Entocentric lens DB'!$B$4:$U$4,0),0),"")</f>
        <v/>
      </c>
      <c r="C10" s="49"/>
      <c r="D10" s="35" t="str">
        <f>IFERROR(VLOOKUP($C10,'Entocentric lens DB'!$B$6:$U$312,MATCH('Entocentric lens DB'!$D$4,'Entocentric lens DB'!$B$4:$U$4,0),0),"")</f>
        <v/>
      </c>
      <c r="E10" s="35" t="str">
        <f>IFERROR(VLOOKUP($C10,'Entocentric lens DB'!$B$6:$U$312,MATCH('Entocentric lens DB'!$F$4,'Entocentric lens DB'!$B$4:$U$4,0),0),"")</f>
        <v/>
      </c>
      <c r="F10" s="35" t="str">
        <f>IFERROR(VLOOKUP($C10,'Entocentric lens DB'!$B$6:$U$312,MATCH('Entocentric lens DB'!$G$4,'Entocentric lens DB'!$B$4:$U$4,0),0),"")</f>
        <v/>
      </c>
      <c r="G10" s="35" t="str">
        <f>IFERROR(VLOOKUP($C10,'Entocentric lens DB'!$B$6:$U$312,MATCH('Entocentric lens DB'!$H$4,'Entocentric lens DB'!$B$4:$U$4,0),0),"")</f>
        <v/>
      </c>
      <c r="H10" s="35" t="str">
        <f>IFERROR(VLOOKUP($C10,'Entocentric lens DB'!$B$6:$U$312,MATCH('Entocentric lens DB'!$Q$4,'Entocentric lens DB'!$B$4:$U$4,0),0),"")</f>
        <v/>
      </c>
      <c r="I10" s="42" t="str">
        <f>IFERROR(VLOOKUP($C10,'Entocentric lens DB'!$B$6:$U$312,MATCH('Entocentric lens DB'!$R$4,'Entocentric lens DB'!$B$4:$U$4,0),0),"")</f>
        <v/>
      </c>
      <c r="J10" s="35" t="str">
        <f>IFERROR(VLOOKUP($I10,'Optotune lens DB'!$B$5:$I$25,MATCH('Optotune lens DB'!$I$4,'Optotune lens DB'!$B$4:$I$4,0),0),"")</f>
        <v/>
      </c>
      <c r="L10" s="35" t="str">
        <f>IFERROR(VLOOKUP($C10,'Entocentric lens DB'!$B$6:$U$312,MATCH('Entocentric lens DB'!$S$4,'Entocentric lens DB'!$B$4:$U$4,0),0),"")</f>
        <v/>
      </c>
      <c r="M10" s="41" t="str">
        <f>IF(ISBLANK(C10),"",'Entocentric lenses'!$H$3)</f>
        <v/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/>
      </c>
      <c r="O10" s="32" t="str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/>
      </c>
      <c r="P10" s="35"/>
      <c r="Q10" s="45" t="str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/>
      </c>
    </row>
    <row r="11" spans="1:19">
      <c r="B11" s="3" t="str">
        <f>IFERROR(VLOOKUP($C11,'Entocentric lens DB'!$B$6:$U$312,MATCH('Entocentric lens DB'!$C$4,'Entocentric lens DB'!$B$4:$U$4,0),0),"")</f>
        <v/>
      </c>
      <c r="C11" s="49"/>
      <c r="D11" s="35" t="str">
        <f>IFERROR(VLOOKUP($C11,'Entocentric lens DB'!$B$6:$U$312,MATCH('Entocentric lens DB'!$D$4,'Entocentric lens DB'!$B$4:$U$4,0),0),"")</f>
        <v/>
      </c>
      <c r="E11" s="35" t="str">
        <f>IFERROR(VLOOKUP($C11,'Entocentric lens DB'!$B$6:$U$312,MATCH('Entocentric lens DB'!$F$4,'Entocentric lens DB'!$B$4:$U$4,0),0),"")</f>
        <v/>
      </c>
      <c r="F11" s="35" t="str">
        <f>IFERROR(VLOOKUP($C11,'Entocentric lens DB'!$B$6:$U$312,MATCH('Entocentric lens DB'!$G$4,'Entocentric lens DB'!$B$4:$U$4,0),0),"")</f>
        <v/>
      </c>
      <c r="G11" s="35" t="str">
        <f>IFERROR(VLOOKUP($C11,'Entocentric lens DB'!$B$6:$U$312,MATCH('Entocentric lens DB'!$H$4,'Entocentric lens DB'!$B$4:$U$4,0),0),"")</f>
        <v/>
      </c>
      <c r="H11" s="35" t="str">
        <f>IFERROR(VLOOKUP($C11,'Entocentric lens DB'!$B$6:$U$312,MATCH('Entocentric lens DB'!$Q$4,'Entocentric lens DB'!$B$4:$U$4,0),0),"")</f>
        <v/>
      </c>
      <c r="I11" s="42" t="str">
        <f>IFERROR(VLOOKUP($C11,'Entocentric lens DB'!$B$6:$U$312,MATCH('Entocentric lens DB'!$R$4,'Entocentric lens DB'!$B$4:$U$4,0),0),"")</f>
        <v/>
      </c>
      <c r="J11" s="35" t="str">
        <f>IFERROR(VLOOKUP($I11,'Optotune lens DB'!$B$5:$I$25,MATCH('Optotune lens DB'!$I$4,'Optotune lens DB'!$B$4:$I$4,0),0),"")</f>
        <v/>
      </c>
      <c r="L11" s="35" t="str">
        <f>IFERROR(VLOOKUP($C11,'Entocentric lens DB'!$B$6:$U$312,MATCH('Entocentric lens DB'!$S$4,'Entocentric lens DB'!$B$4:$U$4,0),0),"")</f>
        <v/>
      </c>
      <c r="M11" s="41" t="str">
        <f>IF(ISBLANK(C11),"",'Entocentric lenses'!$H$3)</f>
        <v/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/>
      </c>
      <c r="O11" s="32" t="str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/>
      </c>
      <c r="P11" s="35"/>
      <c r="Q11" s="45" t="str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/>
      </c>
    </row>
    <row r="12" spans="1:19">
      <c r="B12" s="3" t="str">
        <f>IFERROR(VLOOKUP($C12,'Entocentric lens DB'!$B$6:$U$312,MATCH('Entocentric lens DB'!$C$4,'Entocentric lens DB'!$B$4:$U$4,0),0),"")</f>
        <v/>
      </c>
      <c r="C12" s="49"/>
      <c r="D12" s="35" t="str">
        <f>IFERROR(VLOOKUP($C12,'Entocentric lens DB'!$B$6:$U$312,MATCH('Entocentric lens DB'!$D$4,'Entocentric lens DB'!$B$4:$U$4,0),0),"")</f>
        <v/>
      </c>
      <c r="E12" s="35" t="str">
        <f>IFERROR(VLOOKUP($C12,'Entocentric lens DB'!$B$6:$U$312,MATCH('Entocentric lens DB'!$F$4,'Entocentric lens DB'!$B$4:$U$4,0),0),"")</f>
        <v/>
      </c>
      <c r="F12" s="35" t="str">
        <f>IFERROR(VLOOKUP($C12,'Entocentric lens DB'!$B$6:$U$312,MATCH('Entocentric lens DB'!$G$4,'Entocentric lens DB'!$B$4:$U$4,0),0),"")</f>
        <v/>
      </c>
      <c r="G12" s="35" t="str">
        <f>IFERROR(VLOOKUP($C12,'Entocentric lens DB'!$B$6:$U$312,MATCH('Entocentric lens DB'!$H$4,'Entocentric lens DB'!$B$4:$U$4,0),0),"")</f>
        <v/>
      </c>
      <c r="H12" s="35" t="str">
        <f>IFERROR(VLOOKUP($C12,'Entocentric lens DB'!$B$6:$U$312,MATCH('Entocentric lens DB'!$Q$4,'Entocentric lens DB'!$B$4:$U$4,0),0),"")</f>
        <v/>
      </c>
      <c r="I12" s="42" t="str">
        <f>IFERROR(VLOOKUP($C12,'Entocentric lens DB'!$B$6:$U$312,MATCH('Entocentric lens DB'!$R$4,'Entocentric lens DB'!$B$4:$U$4,0),0),"")</f>
        <v/>
      </c>
      <c r="J12" s="35" t="str">
        <f>IFERROR(VLOOKUP($I12,'Optotune lens DB'!$B$5:$I$25,MATCH('Optotune lens DB'!$I$4,'Optotune lens DB'!$B$4:$I$4,0),0),"")</f>
        <v/>
      </c>
      <c r="L12" s="35" t="str">
        <f>IFERROR(VLOOKUP($C12,'Entocentric lens DB'!$B$6:$U$312,MATCH('Entocentric lens DB'!$S$4,'Entocentric lens DB'!$B$4:$U$4,0),0),"")</f>
        <v/>
      </c>
      <c r="M12" s="41" t="str">
        <f>IF(ISBLANK(C12),"",'Entocentric lenses'!$H$3)</f>
        <v/>
      </c>
      <c r="N12" s="32"/>
      <c r="O12" s="32" t="str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/>
      </c>
      <c r="P12" s="35"/>
      <c r="Q12" s="45" t="str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/>
      </c>
    </row>
    <row r="13" spans="1:19">
      <c r="B13" s="3" t="str">
        <f>IFERROR(VLOOKUP($C13,'Entocentric lens DB'!$B$6:$U$312,MATCH('Entocentric lens DB'!$C$4,'Entocentric lens DB'!$B$4:$U$4,0),0),"")</f>
        <v/>
      </c>
      <c r="C13" s="49"/>
      <c r="D13" s="35" t="str">
        <f>IFERROR(VLOOKUP($C13,'Entocentric lens DB'!$B$6:$U$312,MATCH('Entocentric lens DB'!$D$4,'Entocentric lens DB'!$B$4:$U$4,0),0),"")</f>
        <v/>
      </c>
      <c r="E13" s="35" t="str">
        <f>IFERROR(VLOOKUP($C13,'Entocentric lens DB'!$B$6:$U$312,MATCH('Entocentric lens DB'!$F$4,'Entocentric lens DB'!$B$4:$U$4,0),0),"")</f>
        <v/>
      </c>
      <c r="F13" s="35" t="str">
        <f>IFERROR(VLOOKUP($C13,'Entocentric lens DB'!$B$6:$U$312,MATCH('Entocentric lens DB'!$G$4,'Entocentric lens DB'!$B$4:$U$4,0),0),"")</f>
        <v/>
      </c>
      <c r="G13" s="35" t="str">
        <f>IFERROR(VLOOKUP($C13,'Entocentric lens DB'!$B$6:$U$312,MATCH('Entocentric lens DB'!$H$4,'Entocentric lens DB'!$B$4:$U$4,0),0),"")</f>
        <v/>
      </c>
      <c r="H13" s="35" t="str">
        <f>IFERROR(VLOOKUP($C13,'Entocentric lens DB'!$B$6:$U$312,MATCH('Entocentric lens DB'!$Q$4,'Entocentric lens DB'!$B$4:$U$4,0),0),"")</f>
        <v/>
      </c>
      <c r="I13" s="42" t="str">
        <f>IFERROR(VLOOKUP($C13,'Entocentric lens DB'!$B$6:$U$312,MATCH('Entocentric lens DB'!$R$4,'Entocentric lens DB'!$B$4:$U$4,0),0),"")</f>
        <v/>
      </c>
      <c r="J13" s="35" t="str">
        <f>IFERROR(VLOOKUP($I13,'Optotune lens DB'!$B$5:$I$25,MATCH('Optotune lens DB'!$I$4,'Optotune lens DB'!$B$4:$I$4,0),0),"")</f>
        <v/>
      </c>
      <c r="L13" s="35" t="str">
        <f>IFERROR(VLOOKUP($C13,'Entocentric lens DB'!$B$6:$U$312,MATCH('Entocentric lens DB'!$S$4,'Entocentric lens DB'!$B$4:$U$4,0),0),"")</f>
        <v/>
      </c>
      <c r="M13" s="41" t="str">
        <f>IF(ISBLANK(C13),"",'Entocentric lenses'!$H$3)</f>
        <v/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/>
      </c>
      <c r="O13" s="32" t="str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/>
      </c>
      <c r="P13" s="35"/>
      <c r="Q13" s="45" t="str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/>
      </c>
    </row>
    <row r="14" spans="1:19">
      <c r="B14" s="3" t="str">
        <f>IFERROR(VLOOKUP($C14,'Entocentric lens DB'!$B$6:$U$312,MATCH('Entocentric lens DB'!$C$4,'Entocentric lens DB'!$B$4:$U$4,0),0),"")</f>
        <v/>
      </c>
      <c r="C14" s="49"/>
      <c r="D14" s="35" t="str">
        <f>IFERROR(VLOOKUP($C14,'Entocentric lens DB'!$B$6:$U$312,MATCH('Entocentric lens DB'!$D$4,'Entocentric lens DB'!$B$4:$U$4,0),0),"")</f>
        <v/>
      </c>
      <c r="E14" s="35" t="str">
        <f>IFERROR(VLOOKUP($C14,'Entocentric lens DB'!$B$6:$U$312,MATCH('Entocentric lens DB'!$F$4,'Entocentric lens DB'!$B$4:$U$4,0),0),"")</f>
        <v/>
      </c>
      <c r="F14" s="35" t="str">
        <f>IFERROR(VLOOKUP($C14,'Entocentric lens DB'!$B$6:$U$312,MATCH('Entocentric lens DB'!$G$4,'Entocentric lens DB'!$B$4:$U$4,0),0),"")</f>
        <v/>
      </c>
      <c r="G14" s="35" t="str">
        <f>IFERROR(VLOOKUP($C14,'Entocentric lens DB'!$B$6:$U$312,MATCH('Entocentric lens DB'!$H$4,'Entocentric lens DB'!$B$4:$U$4,0),0),"")</f>
        <v/>
      </c>
      <c r="H14" s="35" t="str">
        <f>IFERROR(VLOOKUP($C14,'Entocentric lens DB'!$B$6:$U$312,MATCH('Entocentric lens DB'!$Q$4,'Entocentric lens DB'!$B$4:$U$4,0),0),"")</f>
        <v/>
      </c>
      <c r="I14" s="42" t="str">
        <f>IFERROR(VLOOKUP($C14,'Entocentric lens DB'!$B$6:$U$312,MATCH('Entocentric lens DB'!$R$4,'Entocentric lens DB'!$B$4:$U$4,0),0),"")</f>
        <v/>
      </c>
      <c r="J14" s="35" t="str">
        <f>IFERROR(VLOOKUP($I14,'Optotune lens DB'!$B$5:$I$25,MATCH('Optotune lens DB'!$I$4,'Optotune lens DB'!$B$4:$I$4,0),0),"")</f>
        <v/>
      </c>
      <c r="L14" s="35" t="str">
        <f>IFERROR(VLOOKUP($C14,'Entocentric lens DB'!$B$6:$U$312,MATCH('Entocentric lens DB'!$S$4,'Entocentric lens DB'!$B$4:$U$4,0),0),"")</f>
        <v/>
      </c>
      <c r="M14" s="41" t="str">
        <f>IF(ISBLANK(C14),"",'Entocentric lenses'!$H$3)</f>
        <v/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/>
      </c>
      <c r="O14" s="32" t="str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/>
      </c>
      <c r="P14" s="35"/>
      <c r="Q14" s="45" t="str">
        <f>IFERROR(IF(VLOOKUP($C14,'Entocentric lens DB'!$B$6:$U$312,MATCH('Entocentric lens DB'!$N$4,'Entocentric lens DB'!$B$4:$U$4,0),0)=0,"",VLOOKUP($C14,'Entocentric lens DB'!$B$6:$U$312,MATCH('Entocentric lens DB'!$N$4,'Entocentric lens DB'!$B$4:$U$4,0),0)),"")</f>
        <v/>
      </c>
    </row>
    <row r="15" spans="1:19">
      <c r="B15" s="3" t="str">
        <f>IFERROR(VLOOKUP($C15,'Entocentric lens DB'!$B$6:$U$312,MATCH('Entocentric lens DB'!$C$4,'Entocentric lens DB'!$B$4:$U$4,0),0),"")</f>
        <v/>
      </c>
      <c r="C15" s="49"/>
      <c r="D15" s="35" t="str">
        <f>IFERROR(VLOOKUP($C15,'Entocentric lens DB'!$B$6:$U$312,MATCH('Entocentric lens DB'!$D$4,'Entocentric lens DB'!$B$4:$U$4,0),0),"")</f>
        <v/>
      </c>
      <c r="E15" s="35" t="str">
        <f>IFERROR(VLOOKUP($C15,'Entocentric lens DB'!$B$6:$U$312,MATCH('Entocentric lens DB'!$F$4,'Entocentric lens DB'!$B$4:$U$4,0),0),"")</f>
        <v/>
      </c>
      <c r="F15" s="35" t="str">
        <f>IFERROR(VLOOKUP($C15,'Entocentric lens DB'!$B$6:$U$312,MATCH('Entocentric lens DB'!$G$4,'Entocentric lens DB'!$B$4:$U$4,0),0),"")</f>
        <v/>
      </c>
      <c r="G15" s="35" t="str">
        <f>IFERROR(VLOOKUP($C15,'Entocentric lens DB'!$B$6:$U$312,MATCH('Entocentric lens DB'!$H$4,'Entocentric lens DB'!$B$4:$U$4,0),0),"")</f>
        <v/>
      </c>
      <c r="H15" s="35" t="str">
        <f>IFERROR(VLOOKUP($C15,'Entocentric lens DB'!$B$6:$U$312,MATCH('Entocentric lens DB'!$Q$4,'Entocentric lens DB'!$B$4:$U$4,0),0),"")</f>
        <v/>
      </c>
      <c r="I15" s="42" t="str">
        <f>IFERROR(VLOOKUP($C15,'Entocentric lens DB'!$B$6:$U$312,MATCH('Entocentric lens DB'!$R$4,'Entocentric lens DB'!$B$4:$U$4,0),0),"")</f>
        <v/>
      </c>
      <c r="J15" s="35" t="str">
        <f>IFERROR(VLOOKUP($I15,'Optotune lens DB'!$B$5:$I$25,MATCH('Optotune lens DB'!$I$4,'Optotune lens DB'!$B$4:$I$4,0),0),"")</f>
        <v/>
      </c>
      <c r="L15" s="35" t="str">
        <f>IFERROR(VLOOKUP($C15,'Entocentric lens DB'!$B$6:$U$312,MATCH('Entocentric lens DB'!$S$4,'Entocentric lens DB'!$B$4:$U$4,0),0),"")</f>
        <v/>
      </c>
      <c r="M15" s="41" t="str">
        <f>IF(ISBLANK(C15),"",'Entocentric lenses'!$H$3)</f>
        <v/>
      </c>
      <c r="N15" s="32" t="str">
        <f>IF(ISBLANK(C15),"",IF(IFERROR(1000/(1000/$M15+VLOOKUP($I15,'Optotune lens DB'!$B$5:$H$25,MATCH('Optotune lens DB'!$D$4,'Optotune lens DB'!$B$4:$H$4,0),0)),"inf")&lt;0,"inf",IFERROR(1000/(1000/$M15+VLOOKUP($I15,'Optotune lens DB'!$B$5:$H$25,MATCH('Optotune lens DB'!$D$4,'Optotune lens DB'!$B$4:$H$4,0),0)),"inf")))</f>
        <v/>
      </c>
      <c r="O15" s="32" t="str">
        <f>IF(ISBLANK(C15),"",IF(N15="inf",1000/(VLOOKUP($I15,'Optotune lens DB'!$B$5:$H$25,MATCH('Optotune lens DB'!$E$4,'Optotune lens DB'!$B$4:$H$4,0),0)-VLOOKUP($I15,'Optotune lens DB'!$B$5:$H$25,MATCH('Optotune lens DB'!$D$4,'Optotune lens DB'!$B$4:$H$4,0),0)),1000/(1000/$M15+VLOOKUP($I15,'Optotune lens DB'!$B$5:$H$25,MATCH('Optotune lens DB'!$E$4,'Optotune lens DB'!$B$4:$H$4,0),0))))</f>
        <v/>
      </c>
      <c r="P15" s="35"/>
      <c r="Q15" s="45" t="str">
        <f>IFERROR(IF(VLOOKUP($C15,'Entocentric lens DB'!$B$6:$U$312,MATCH('Entocentric lens DB'!$N$4,'Entocentric lens DB'!$B$4:$U$4,0),0)=0,"",VLOOKUP($C15,'Entocentric lens DB'!$B$6:$U$312,MATCH('Entocentric lens DB'!$N$4,'Entocentric lens DB'!$B$4:$U$4,0),0)),"")</f>
        <v/>
      </c>
    </row>
    <row r="16" spans="1:19">
      <c r="B16" s="3" t="str">
        <f>IFERROR(VLOOKUP($C16,'Entocentric lens DB'!$B$6:$U$312,MATCH('Entocentric lens DB'!$C$4,'Entocentric lens DB'!$B$4:$U$4,0),0),"")</f>
        <v/>
      </c>
      <c r="D16" s="35" t="str">
        <f>IFERROR(VLOOKUP($C16,'Entocentric lens DB'!$B$6:$U$312,MATCH('Entocentric lens DB'!$D$4,'Entocentric lens DB'!$B$4:$U$4,0),0),"")</f>
        <v/>
      </c>
      <c r="E16" s="35" t="str">
        <f>IFERROR(VLOOKUP($C16,'Entocentric lens DB'!$B$6:$U$312,MATCH('Entocentric lens DB'!$F$4,'Entocentric lens DB'!$B$4:$U$4,0),0),"")</f>
        <v/>
      </c>
      <c r="F16" s="35" t="str">
        <f>IFERROR(VLOOKUP($C16,'Entocentric lens DB'!$B$6:$U$312,MATCH('Entocentric lens DB'!$G$4,'Entocentric lens DB'!$B$4:$U$4,0),0),"")</f>
        <v/>
      </c>
      <c r="G16" s="35" t="str">
        <f>IFERROR(VLOOKUP($C16,'Entocentric lens DB'!$B$6:$U$312,MATCH('Entocentric lens DB'!$H$4,'Entocentric lens DB'!$B$4:$U$4,0),0),"")</f>
        <v/>
      </c>
      <c r="H16" s="35" t="str">
        <f>IFERROR(VLOOKUP($C16,'Entocentric lens DB'!$B$6:$U$312,MATCH('Entocentric lens DB'!$Q$4,'Entocentric lens DB'!$B$4:$U$4,0),0),"")</f>
        <v/>
      </c>
      <c r="I16" s="42" t="str">
        <f>IFERROR(VLOOKUP($C16,'Entocentric lens DB'!$B$6:$U$312,MATCH('Entocentric lens DB'!$R$4,'Entocentric lens DB'!$B$4:$U$4,0),0),"")</f>
        <v/>
      </c>
      <c r="J16" s="35" t="str">
        <f>IFERROR(VLOOKUP($I16,'Optotune lens DB'!$B$5:$I$25,MATCH('Optotune lens DB'!$I$4,'Optotune lens DB'!$B$4:$I$4,0),0),"")</f>
        <v/>
      </c>
      <c r="L16" s="35" t="str">
        <f>IFERROR(VLOOKUP($C16,'Entocentric lens DB'!$B$6:$U$312,MATCH('Entocentric lens DB'!$S$4,'Entocentric lens DB'!$B$4:$U$4,0),0),"")</f>
        <v/>
      </c>
      <c r="M16" s="41" t="str">
        <f>IF(ISBLANK(C16),"",'Entocentric lenses'!$H$3)</f>
        <v/>
      </c>
      <c r="N16" s="32" t="str">
        <f>IF(ISBLANK(C16),"",IF(IFERROR(1000/(1000/$M16+VLOOKUP($I16,'Optotune lens DB'!$B$5:$H$25,MATCH('Optotune lens DB'!$D$4,'Optotune lens DB'!$B$4:$H$4,0),0)),"inf")&lt;0,"inf",IFERROR(1000/(1000/$M16+VLOOKUP($I16,'Optotune lens DB'!$B$5:$H$25,MATCH('Optotune lens DB'!$D$4,'Optotune lens DB'!$B$4:$H$4,0),0)),"inf")))</f>
        <v/>
      </c>
      <c r="O16" s="32" t="str">
        <f>IF(ISBLANK(C16),"",IF(N16="inf",1000/(VLOOKUP($I16,'Optotune lens DB'!$B$5:$H$25,MATCH('Optotune lens DB'!$E$4,'Optotune lens DB'!$B$4:$H$4,0),0)-VLOOKUP($I16,'Optotune lens DB'!$B$5:$H$25,MATCH('Optotune lens DB'!$D$4,'Optotune lens DB'!$B$4:$H$4,0),0)),1000/(1000/$M16+VLOOKUP($I16,'Optotune lens DB'!$B$5:$H$25,MATCH('Optotune lens DB'!$E$4,'Optotune lens DB'!$B$4:$H$4,0),0))))</f>
        <v/>
      </c>
      <c r="P16" s="35"/>
      <c r="Q16" s="45" t="str">
        <f>IFERROR(IF(VLOOKUP($C16,'Entocentric lens DB'!$B$6:$U$312,MATCH('Entocentric lens DB'!$N$4,'Entocentric lens DB'!$B$4:$U$4,0),0)=0,"",VLOOKUP($C16,'Entocentric lens DB'!$B$6:$U$312,MATCH('Entocentric lens DB'!$N$4,'Entocentric lens DB'!$B$4:$U$4,0),0)),"")</f>
        <v/>
      </c>
    </row>
    <row r="17" spans="2:19">
      <c r="B17" s="3" t="str">
        <f>IFERROR(VLOOKUP($C17,'Entocentric lens DB'!$B$6:$U$312,MATCH('Entocentric lens DB'!$C$4,'Entocentric lens DB'!$B$4:$U$4,0),0),"")</f>
        <v/>
      </c>
      <c r="D17" s="35" t="str">
        <f>IFERROR(VLOOKUP($C17,'Entocentric lens DB'!$B$6:$U$312,MATCH('Entocentric lens DB'!$D$4,'Entocentric lens DB'!$B$4:$U$4,0),0),"")</f>
        <v/>
      </c>
      <c r="E17" s="35" t="str">
        <f>IFERROR(VLOOKUP($C17,'Entocentric lens DB'!$B$6:$U$312,MATCH('Entocentric lens DB'!$F$4,'Entocentric lens DB'!$B$4:$U$4,0),0),"")</f>
        <v/>
      </c>
      <c r="F17" s="35" t="str">
        <f>IFERROR(VLOOKUP($C17,'Entocentric lens DB'!$B$6:$U$312,MATCH('Entocentric lens DB'!$G$4,'Entocentric lens DB'!$B$4:$U$4,0),0),"")</f>
        <v/>
      </c>
      <c r="G17" s="35" t="str">
        <f>IFERROR(VLOOKUP($C17,'Entocentric lens DB'!$B$6:$U$312,MATCH('Entocentric lens DB'!$H$4,'Entocentric lens DB'!$B$4:$U$4,0),0),"")</f>
        <v/>
      </c>
      <c r="H17" s="35" t="str">
        <f>IFERROR(VLOOKUP($C17,'Entocentric lens DB'!$B$6:$U$312,MATCH('Entocentric lens DB'!$Q$4,'Entocentric lens DB'!$B$4:$U$4,0),0),"")</f>
        <v/>
      </c>
      <c r="I17" s="42" t="str">
        <f>IFERROR(VLOOKUP($C17,'Entocentric lens DB'!$B$6:$U$312,MATCH('Entocentric lens DB'!$R$4,'Entocentric lens DB'!$B$4:$U$4,0),0),"")</f>
        <v/>
      </c>
      <c r="J17" s="35" t="str">
        <f>IFERROR(VLOOKUP($I17,'Optotune lens DB'!$B$5:$I$25,MATCH('Optotune lens DB'!$I$4,'Optotune lens DB'!$B$4:$I$4,0),0),"")</f>
        <v/>
      </c>
      <c r="L17" s="35" t="str">
        <f>IFERROR(VLOOKUP($C17,'Entocentric lens DB'!$B$6:$U$312,MATCH('Entocentric lens DB'!$S$4,'Entocentric lens DB'!$B$4:$U$4,0),0),"")</f>
        <v/>
      </c>
      <c r="M17" s="41" t="str">
        <f>IF(ISBLANK(C17),"",'Entocentric lenses'!$H$3)</f>
        <v/>
      </c>
      <c r="N17" s="32" t="str">
        <f>IF(ISBLANK(C17),"",IF(IFERROR(1000/(1000/$M17+VLOOKUP($I17,'Optotune lens DB'!$B$5:$H$25,MATCH('Optotune lens DB'!$D$4,'Optotune lens DB'!$B$4:$H$4,0),0)),"inf")&lt;0,"inf",IFERROR(1000/(1000/$M17+VLOOKUP($I17,'Optotune lens DB'!$B$5:$H$25,MATCH('Optotune lens DB'!$D$4,'Optotune lens DB'!$B$4:$H$4,0),0)),"inf")))</f>
        <v/>
      </c>
      <c r="O17" s="32" t="str">
        <f>IF(ISBLANK(C17),"",IF(N17="inf",1000/(VLOOKUP($I17,'Optotune lens DB'!$B$5:$H$25,MATCH('Optotune lens DB'!$E$4,'Optotune lens DB'!$B$4:$H$4,0),0)-VLOOKUP($I17,'Optotune lens DB'!$B$5:$H$25,MATCH('Optotune lens DB'!$D$4,'Optotune lens DB'!$B$4:$H$4,0),0)),1000/(1000/$M17+VLOOKUP($I17,'Optotune lens DB'!$B$5:$H$25,MATCH('Optotune lens DB'!$E$4,'Optotune lens DB'!$B$4:$H$4,0),0))))</f>
        <v/>
      </c>
      <c r="P17" s="35"/>
      <c r="Q17" s="45" t="str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/>
      </c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1" t="s">
        <v>121</v>
      </c>
      <c r="C20" s="30" t="s">
        <v>0</v>
      </c>
      <c r="D20" s="30"/>
      <c r="E20" s="30" t="s">
        <v>0</v>
      </c>
      <c r="F20" s="30" t="s">
        <v>0</v>
      </c>
      <c r="G20" s="30" t="s">
        <v>0</v>
      </c>
      <c r="H20" s="30" t="s">
        <v>0</v>
      </c>
      <c r="I20" s="30" t="s">
        <v>0</v>
      </c>
      <c r="J20" s="30" t="s">
        <v>0</v>
      </c>
      <c r="K20" s="30" t="s">
        <v>0</v>
      </c>
      <c r="L20" s="30" t="s">
        <v>0</v>
      </c>
      <c r="M20" s="30" t="s">
        <v>0</v>
      </c>
      <c r="N20" s="30" t="s">
        <v>0</v>
      </c>
      <c r="O20" s="30" t="s">
        <v>0</v>
      </c>
      <c r="P20" s="43" t="s">
        <v>0</v>
      </c>
      <c r="Q20" s="44" t="s">
        <v>0</v>
      </c>
      <c r="R20" s="30" t="s">
        <v>0</v>
      </c>
      <c r="S20" s="30" t="s">
        <v>0</v>
      </c>
    </row>
    <row r="22" spans="2:19">
      <c r="B22" s="158" t="s">
        <v>64</v>
      </c>
    </row>
  </sheetData>
  <phoneticPr fontId="20" type="noConversion"/>
  <dataValidations count="4">
    <dataValidation type="list" allowBlank="1" showInputMessage="1" showErrorMessage="1" sqref="E5:E19" xr:uid="{00000000-0002-0000-0C00-000000000000}">
      <formula1>Mounts</formula1>
    </dataValidation>
    <dataValidation type="list" allowBlank="1" showInputMessage="1" showErrorMessage="1" sqref="F5:F19" xr:uid="{00000000-0002-0000-0C00-000001000000}">
      <formula1>Formats</formula1>
    </dataValidation>
    <dataValidation type="list" allowBlank="1" showInputMessage="1" showErrorMessage="1" sqref="G5:G19" xr:uid="{00000000-0002-0000-0C00-000002000000}">
      <formula1>Filter</formula1>
    </dataValidation>
    <dataValidation type="list" allowBlank="1" showInputMessage="1" showErrorMessage="1" sqref="J5:J19 H5:H19" xr:uid="{00000000-0002-0000-0C00-000003000000}">
      <formula1>Prices</formula1>
    </dataValidation>
  </dataValidations>
  <hyperlinks>
    <hyperlink ref="B2" location="'Entocentric lenses'!A1" display="Back to overview" xr:uid="{4DACE64B-5E24-48CE-ADF5-D9745FE8A140}"/>
    <hyperlink ref="B22" location="'Entocentric lens DB'!A1" display="Entocentric lens database" xr:uid="{A955BA95-D6E0-43B2-AA43-8EA0B1FA04F4}"/>
  </hyperlinks>
  <pageMargins left="0.3" right="0.3" top="0.5" bottom="0.5" header="0.1" footer="0.1"/>
  <pageSetup paperSize="9" scale="55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pageSetUpPr fitToPage="1"/>
  </sheetPr>
  <dimension ref="A1:S22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196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Kowa</v>
      </c>
      <c r="C5" s="49" t="s">
        <v>197</v>
      </c>
      <c r="D5" s="35">
        <f>IFERROR(VLOOKUP($C5,'Entocentric lens DB'!$B$6:$U$312,MATCH('Entocentric lens DB'!$D$4,'Entocentric lens DB'!$B$4:$U$4,0),0),"")</f>
        <v>100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2/3"</v>
      </c>
      <c r="G5" s="35" t="str">
        <f>IFERROR(VLOOKUP($C5,'Entocentric lens DB'!$B$6:$U$312,MATCH('Entocentric lens DB'!$H$4,'Entocentric lens DB'!$B$4:$U$4,0),0),"")</f>
        <v xml:space="preserve"> M40.5x0.5</v>
      </c>
      <c r="H5" s="35" t="str">
        <f>IFERROR(VLOOKUP($C5,'Entocentric lens DB'!$B$6:$U$312,MATCH('Entocentric lens DB'!$Q$4,'Entocentric lens DB'!$B$4:$U$4,0),0),"")</f>
        <v>&lt;100$</v>
      </c>
      <c r="I5" s="42" t="str">
        <f>IFERROR(VLOOKUP($C5,'Entocentric lens DB'!$B$6:$U$312,MATCH('Entocentric lens DB'!$R$4,'Entocentric lens DB'!$B$4:$U$4,0),0),"")</f>
        <v>EL-16-40-TC-VIS-5D-C</v>
      </c>
      <c r="J5" s="35" t="str">
        <f>IFERROR(VLOOKUP($I5,'Optotune lens DB'!$B$5:$I$25,MATCH('Optotune lens DB'!$I$4,'Optotune lens DB'!$B$4:$I$4,0),0),"")</f>
        <v>500-1000$</v>
      </c>
      <c r="K5" s="3" t="s">
        <v>175</v>
      </c>
      <c r="L5" s="35" t="str">
        <f>IFERROR(VLOOKUP($C5,'Entocentric lens DB'!$B$6:$U$312,MATCH('Entocentric lens DB'!$S$4,'Entocentric lens DB'!$B$4:$U$4,0),0),"")</f>
        <v>NA</v>
      </c>
      <c r="M5" s="41"/>
      <c r="N5" s="76">
        <v>690</v>
      </c>
      <c r="O5" s="76">
        <v>590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5</v>
      </c>
    </row>
    <row r="6" spans="1:19">
      <c r="B6" s="3" t="str">
        <f>IFERROR(VLOOKUP($C6,'Entocentric lens DB'!$B$6:$U$312,MATCH('Entocentric lens DB'!$C$4,'Entocentric lens DB'!$B$4:$U$4,0),0),"")</f>
        <v/>
      </c>
      <c r="C6" s="49"/>
      <c r="D6" s="35" t="str">
        <f>IFERROR(VLOOKUP($C6,'Entocentric lens DB'!$B$6:$U$312,MATCH('Entocentric lens DB'!$D$4,'Entocentric lens DB'!$B$4:$U$4,0),0),"")</f>
        <v/>
      </c>
      <c r="E6" s="35" t="str">
        <f>IFERROR(VLOOKUP($C6,'Entocentric lens DB'!$B$6:$U$312,MATCH('Entocentric lens DB'!$F$4,'Entocentric lens DB'!$B$4:$U$4,0),0),"")</f>
        <v/>
      </c>
      <c r="F6" s="35" t="str">
        <f>IFERROR(VLOOKUP($C6,'Entocentric lens DB'!$B$6:$U$312,MATCH('Entocentric lens DB'!$G$4,'Entocentric lens DB'!$B$4:$U$4,0),0),"")</f>
        <v/>
      </c>
      <c r="G6" s="35" t="str">
        <f>IFERROR(VLOOKUP($C6,'Entocentric lens DB'!$B$6:$U$312,MATCH('Entocentric lens DB'!$H$4,'Entocentric lens DB'!$B$4:$U$4,0),0),"")</f>
        <v/>
      </c>
      <c r="H6" s="35" t="str">
        <f>IFERROR(VLOOKUP($C6,'Entocentric lens DB'!$B$6:$U$312,MATCH('Entocentric lens DB'!$Q$4,'Entocentric lens DB'!$B$4:$U$4,0),0),"")</f>
        <v/>
      </c>
      <c r="I6" s="42" t="str">
        <f>IFERROR(VLOOKUP($C6,'Entocentric lens DB'!$B$6:$U$312,MATCH('Entocentric lens DB'!$R$4,'Entocentric lens DB'!$B$4:$U$4,0),0),"")</f>
        <v/>
      </c>
      <c r="J6" s="35" t="str">
        <f>IFERROR(VLOOKUP($I6,'Optotune lens DB'!$B$5:$I$25,MATCH('Optotune lens DB'!$I$4,'Optotune lens DB'!$B$4:$I$4,0),0),"")</f>
        <v/>
      </c>
      <c r="L6" s="35" t="str">
        <f>IFERROR(VLOOKUP($C6,'Entocentric lens DB'!$B$6:$U$312,MATCH('Entocentric lens DB'!$S$4,'Entocentric lens DB'!$B$4:$U$4,0),0),"")</f>
        <v/>
      </c>
      <c r="M6" s="41" t="str">
        <f>IF(ISBLANK(C6),"",'Entocentric lenses'!$H$3)</f>
        <v/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/>
      </c>
      <c r="O6" s="32" t="str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/>
      </c>
      <c r="P6" s="35"/>
      <c r="Q6" s="45" t="str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/>
      </c>
    </row>
    <row r="7" spans="1:19">
      <c r="B7" s="3" t="str">
        <f>IFERROR(VLOOKUP($C7,'Entocentric lens DB'!$B$6:$U$312,MATCH('Entocentric lens DB'!$C$4,'Entocentric lens DB'!$B$4:$U$4,0),0),"")</f>
        <v/>
      </c>
      <c r="C7" s="49"/>
      <c r="D7" s="35" t="str">
        <f>IFERROR(VLOOKUP($C7,'Entocentric lens DB'!$B$6:$U$312,MATCH('Entocentric lens DB'!$D$4,'Entocentric lens DB'!$B$4:$U$4,0),0),"")</f>
        <v/>
      </c>
      <c r="E7" s="35" t="str">
        <f>IFERROR(VLOOKUP($C7,'Entocentric lens DB'!$B$6:$U$312,MATCH('Entocentric lens DB'!$F$4,'Entocentric lens DB'!$B$4:$U$4,0),0),"")</f>
        <v/>
      </c>
      <c r="F7" s="35" t="str">
        <f>IFERROR(VLOOKUP($C7,'Entocentric lens DB'!$B$6:$U$312,MATCH('Entocentric lens DB'!$G$4,'Entocentric lens DB'!$B$4:$U$4,0),0),"")</f>
        <v/>
      </c>
      <c r="G7" s="35" t="str">
        <f>IFERROR(VLOOKUP($C7,'Entocentric lens DB'!$B$6:$U$312,MATCH('Entocentric lens DB'!$H$4,'Entocentric lens DB'!$B$4:$U$4,0),0),"")</f>
        <v/>
      </c>
      <c r="H7" s="35" t="str">
        <f>IFERROR(VLOOKUP($C7,'Entocentric lens DB'!$B$6:$U$312,MATCH('Entocentric lens DB'!$Q$4,'Entocentric lens DB'!$B$4:$U$4,0),0),"")</f>
        <v/>
      </c>
      <c r="I7" s="42" t="str">
        <f>IFERROR(VLOOKUP($C7,'Entocentric lens DB'!$B$6:$U$312,MATCH('Entocentric lens DB'!$R$4,'Entocentric lens DB'!$B$4:$U$4,0),0),"")</f>
        <v/>
      </c>
      <c r="J7" s="35" t="str">
        <f>IFERROR(VLOOKUP($I7,'Optotune lens DB'!$B$5:$I$25,MATCH('Optotune lens DB'!$I$4,'Optotune lens DB'!$B$4:$I$4,0),0),"")</f>
        <v/>
      </c>
      <c r="L7" s="35" t="str">
        <f>IFERROR(VLOOKUP($C7,'Entocentric lens DB'!$B$6:$U$312,MATCH('Entocentric lens DB'!$S$4,'Entocentric lens DB'!$B$4:$U$4,0),0),"")</f>
        <v/>
      </c>
      <c r="M7" s="41" t="str">
        <f>IF(ISBLANK(C7),"",'Entocentric lenses'!$H$3)</f>
        <v/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/>
      </c>
      <c r="O7" s="32" t="str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/>
      </c>
      <c r="P7" s="35"/>
      <c r="Q7" s="45" t="str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/>
      </c>
    </row>
    <row r="8" spans="1:19">
      <c r="B8" s="3" t="str">
        <f>IFERROR(VLOOKUP($C8,'Entocentric lens DB'!$B$6:$U$312,MATCH('Entocentric lens DB'!$C$4,'Entocentric lens DB'!$B$4:$U$4,0),0),"")</f>
        <v/>
      </c>
      <c r="C8" s="49"/>
      <c r="D8" s="35" t="str">
        <f>IFERROR(VLOOKUP($C8,'Entocentric lens DB'!$B$6:$U$312,MATCH('Entocentric lens DB'!$D$4,'Entocentric lens DB'!$B$4:$U$4,0),0),"")</f>
        <v/>
      </c>
      <c r="E8" s="35" t="str">
        <f>IFERROR(VLOOKUP($C8,'Entocentric lens DB'!$B$6:$U$312,MATCH('Entocentric lens DB'!$F$4,'Entocentric lens DB'!$B$4:$U$4,0),0),"")</f>
        <v/>
      </c>
      <c r="F8" s="35" t="str">
        <f>IFERROR(VLOOKUP($C8,'Entocentric lens DB'!$B$6:$U$312,MATCH('Entocentric lens DB'!$G$4,'Entocentric lens DB'!$B$4:$U$4,0),0),"")</f>
        <v/>
      </c>
      <c r="G8" s="35" t="str">
        <f>IFERROR(VLOOKUP($C8,'Entocentric lens DB'!$B$6:$U$312,MATCH('Entocentric lens DB'!$H$4,'Entocentric lens DB'!$B$4:$U$4,0),0),"")</f>
        <v/>
      </c>
      <c r="H8" s="35" t="str">
        <f>IFERROR(VLOOKUP($C8,'Entocentric lens DB'!$B$6:$U$312,MATCH('Entocentric lens DB'!$Q$4,'Entocentric lens DB'!$B$4:$U$4,0),0),"")</f>
        <v/>
      </c>
      <c r="I8" s="42" t="str">
        <f>IFERROR(VLOOKUP($C8,'Entocentric lens DB'!$B$6:$U$312,MATCH('Entocentric lens DB'!$R$4,'Entocentric lens DB'!$B$4:$U$4,0),0),"")</f>
        <v/>
      </c>
      <c r="J8" s="35" t="str">
        <f>IFERROR(VLOOKUP($I8,'Optotune lens DB'!$B$5:$I$25,MATCH('Optotune lens DB'!$I$4,'Optotune lens DB'!$B$4:$I$4,0),0),"")</f>
        <v/>
      </c>
      <c r="L8" s="35" t="str">
        <f>IFERROR(VLOOKUP($C8,'Entocentric lens DB'!$B$6:$U$312,MATCH('Entocentric lens DB'!$S$4,'Entocentric lens DB'!$B$4:$U$4,0),0),"")</f>
        <v/>
      </c>
      <c r="M8" s="41" t="str">
        <f>IF(ISBLANK(C8),"",'Entocentric lenses'!$H$3)</f>
        <v/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/>
      </c>
      <c r="O8" s="32" t="str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/>
      </c>
      <c r="P8" s="35"/>
      <c r="Q8" s="45" t="str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/>
      </c>
    </row>
    <row r="9" spans="1:19">
      <c r="B9" s="3" t="str">
        <f>IFERROR(VLOOKUP($C9,'Entocentric lens DB'!$B$6:$U$312,MATCH('Entocentric lens DB'!$C$4,'Entocentric lens DB'!$B$4:$U$4,0),0),"")</f>
        <v/>
      </c>
      <c r="C9" s="49"/>
      <c r="D9" s="35" t="str">
        <f>IFERROR(VLOOKUP($C9,'Entocentric lens DB'!$B$6:$U$312,MATCH('Entocentric lens DB'!$D$4,'Entocentric lens DB'!$B$4:$U$4,0),0),"")</f>
        <v/>
      </c>
      <c r="E9" s="35" t="str">
        <f>IFERROR(VLOOKUP($C9,'Entocentric lens DB'!$B$6:$U$312,MATCH('Entocentric lens DB'!$F$4,'Entocentric lens DB'!$B$4:$U$4,0),0),"")</f>
        <v/>
      </c>
      <c r="F9" s="35" t="str">
        <f>IFERROR(VLOOKUP($C9,'Entocentric lens DB'!$B$6:$U$312,MATCH('Entocentric lens DB'!$G$4,'Entocentric lens DB'!$B$4:$U$4,0),0),"")</f>
        <v/>
      </c>
      <c r="G9" s="35" t="str">
        <f>IFERROR(VLOOKUP($C9,'Entocentric lens DB'!$B$6:$U$312,MATCH('Entocentric lens DB'!$H$4,'Entocentric lens DB'!$B$4:$U$4,0),0),"")</f>
        <v/>
      </c>
      <c r="H9" s="35" t="str">
        <f>IFERROR(VLOOKUP($C9,'Entocentric lens DB'!$B$6:$U$312,MATCH('Entocentric lens DB'!$Q$4,'Entocentric lens DB'!$B$4:$U$4,0),0),"")</f>
        <v/>
      </c>
      <c r="I9" s="42" t="str">
        <f>IFERROR(VLOOKUP($C9,'Entocentric lens DB'!$B$6:$U$312,MATCH('Entocentric lens DB'!$R$4,'Entocentric lens DB'!$B$4:$U$4,0),0),"")</f>
        <v/>
      </c>
      <c r="J9" s="35" t="str">
        <f>IFERROR(VLOOKUP($I9,'Optotune lens DB'!$B$5:$I$25,MATCH('Optotune lens DB'!$I$4,'Optotune lens DB'!$B$4:$I$4,0),0),"")</f>
        <v/>
      </c>
      <c r="L9" s="35" t="str">
        <f>IFERROR(VLOOKUP($C9,'Entocentric lens DB'!$B$6:$U$312,MATCH('Entocentric lens DB'!$S$4,'Entocentric lens DB'!$B$4:$U$4,0),0),"")</f>
        <v/>
      </c>
      <c r="M9" s="41" t="str">
        <f>IF(ISBLANK(C9),"",'Entocentric lenses'!$H$3)</f>
        <v/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/>
      </c>
      <c r="O9" s="32" t="str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/>
      </c>
      <c r="P9" s="35"/>
      <c r="Q9" s="45" t="str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/>
      </c>
    </row>
    <row r="10" spans="1:19">
      <c r="B10" s="3" t="str">
        <f>IFERROR(VLOOKUP($C10,'Entocentric lens DB'!$B$6:$U$312,MATCH('Entocentric lens DB'!$C$4,'Entocentric lens DB'!$B$4:$U$4,0),0),"")</f>
        <v/>
      </c>
      <c r="C10" s="49"/>
      <c r="D10" s="35" t="str">
        <f>IFERROR(VLOOKUP($C10,'Entocentric lens DB'!$B$6:$U$312,MATCH('Entocentric lens DB'!$D$4,'Entocentric lens DB'!$B$4:$U$4,0),0),"")</f>
        <v/>
      </c>
      <c r="E10" s="35" t="str">
        <f>IFERROR(VLOOKUP($C10,'Entocentric lens DB'!$B$6:$U$312,MATCH('Entocentric lens DB'!$F$4,'Entocentric lens DB'!$B$4:$U$4,0),0),"")</f>
        <v/>
      </c>
      <c r="F10" s="35" t="str">
        <f>IFERROR(VLOOKUP($C10,'Entocentric lens DB'!$B$6:$U$312,MATCH('Entocentric lens DB'!$G$4,'Entocentric lens DB'!$B$4:$U$4,0),0),"")</f>
        <v/>
      </c>
      <c r="G10" s="35" t="str">
        <f>IFERROR(VLOOKUP($C10,'Entocentric lens DB'!$B$6:$U$312,MATCH('Entocentric lens DB'!$H$4,'Entocentric lens DB'!$B$4:$U$4,0),0),"")</f>
        <v/>
      </c>
      <c r="H10" s="35" t="str">
        <f>IFERROR(VLOOKUP($C10,'Entocentric lens DB'!$B$6:$U$312,MATCH('Entocentric lens DB'!$Q$4,'Entocentric lens DB'!$B$4:$U$4,0),0),"")</f>
        <v/>
      </c>
      <c r="I10" s="42" t="str">
        <f>IFERROR(VLOOKUP($C10,'Entocentric lens DB'!$B$6:$U$312,MATCH('Entocentric lens DB'!$R$4,'Entocentric lens DB'!$B$4:$U$4,0),0),"")</f>
        <v/>
      </c>
      <c r="J10" s="35" t="str">
        <f>IFERROR(VLOOKUP($I10,'Optotune lens DB'!$B$5:$I$25,MATCH('Optotune lens DB'!$I$4,'Optotune lens DB'!$B$4:$I$4,0),0),"")</f>
        <v/>
      </c>
      <c r="L10" s="35" t="str">
        <f>IFERROR(VLOOKUP($C10,'Entocentric lens DB'!$B$6:$U$312,MATCH('Entocentric lens DB'!$S$4,'Entocentric lens DB'!$B$4:$U$4,0),0),"")</f>
        <v/>
      </c>
      <c r="M10" s="41" t="str">
        <f>IF(ISBLANK(C10),"",'Entocentric lenses'!$H$3)</f>
        <v/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/>
      </c>
      <c r="O10" s="32" t="str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/>
      </c>
      <c r="P10" s="35"/>
      <c r="Q10" s="45" t="str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/>
      </c>
    </row>
    <row r="11" spans="1:19">
      <c r="B11" s="3" t="str">
        <f>IFERROR(VLOOKUP($C11,'Entocentric lens DB'!$B$6:$U$312,MATCH('Entocentric lens DB'!$C$4,'Entocentric lens DB'!$B$4:$U$4,0),0),"")</f>
        <v/>
      </c>
      <c r="C11" s="49"/>
      <c r="D11" s="35" t="str">
        <f>IFERROR(VLOOKUP($C11,'Entocentric lens DB'!$B$6:$U$312,MATCH('Entocentric lens DB'!$D$4,'Entocentric lens DB'!$B$4:$U$4,0),0),"")</f>
        <v/>
      </c>
      <c r="E11" s="35" t="str">
        <f>IFERROR(VLOOKUP($C11,'Entocentric lens DB'!$B$6:$U$312,MATCH('Entocentric lens DB'!$F$4,'Entocentric lens DB'!$B$4:$U$4,0),0),"")</f>
        <v/>
      </c>
      <c r="F11" s="35" t="str">
        <f>IFERROR(VLOOKUP($C11,'Entocentric lens DB'!$B$6:$U$312,MATCH('Entocentric lens DB'!$G$4,'Entocentric lens DB'!$B$4:$U$4,0),0),"")</f>
        <v/>
      </c>
      <c r="G11" s="35" t="str">
        <f>IFERROR(VLOOKUP($C11,'Entocentric lens DB'!$B$6:$U$312,MATCH('Entocentric lens DB'!$H$4,'Entocentric lens DB'!$B$4:$U$4,0),0),"")</f>
        <v/>
      </c>
      <c r="H11" s="35" t="str">
        <f>IFERROR(VLOOKUP($C11,'Entocentric lens DB'!$B$6:$U$312,MATCH('Entocentric lens DB'!$Q$4,'Entocentric lens DB'!$B$4:$U$4,0),0),"")</f>
        <v/>
      </c>
      <c r="I11" s="42" t="str">
        <f>IFERROR(VLOOKUP($C11,'Entocentric lens DB'!$B$6:$U$312,MATCH('Entocentric lens DB'!$R$4,'Entocentric lens DB'!$B$4:$U$4,0),0),"")</f>
        <v/>
      </c>
      <c r="J11" s="35" t="str">
        <f>IFERROR(VLOOKUP($I11,'Optotune lens DB'!$B$5:$I$25,MATCH('Optotune lens DB'!$I$4,'Optotune lens DB'!$B$4:$I$4,0),0),"")</f>
        <v/>
      </c>
      <c r="L11" s="35" t="str">
        <f>IFERROR(VLOOKUP($C11,'Entocentric lens DB'!$B$6:$U$312,MATCH('Entocentric lens DB'!$S$4,'Entocentric lens DB'!$B$4:$U$4,0),0),"")</f>
        <v/>
      </c>
      <c r="M11" s="41" t="str">
        <f>IF(ISBLANK(C11),"",'Entocentric lenses'!$H$3)</f>
        <v/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/>
      </c>
      <c r="O11" s="32" t="str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/>
      </c>
      <c r="P11" s="35"/>
      <c r="Q11" s="45" t="str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/>
      </c>
    </row>
    <row r="12" spans="1:19">
      <c r="B12" s="3" t="str">
        <f>IFERROR(VLOOKUP($C12,'Entocentric lens DB'!$B$6:$U$312,MATCH('Entocentric lens DB'!$C$4,'Entocentric lens DB'!$B$4:$U$4,0),0),"")</f>
        <v/>
      </c>
      <c r="C12" s="49"/>
      <c r="D12" s="35" t="str">
        <f>IFERROR(VLOOKUP($C12,'Entocentric lens DB'!$B$6:$U$312,MATCH('Entocentric lens DB'!$D$4,'Entocentric lens DB'!$B$4:$U$4,0),0),"")</f>
        <v/>
      </c>
      <c r="E12" s="35" t="str">
        <f>IFERROR(VLOOKUP($C12,'Entocentric lens DB'!$B$6:$U$312,MATCH('Entocentric lens DB'!$F$4,'Entocentric lens DB'!$B$4:$U$4,0),0),"")</f>
        <v/>
      </c>
      <c r="F12" s="35" t="str">
        <f>IFERROR(VLOOKUP($C12,'Entocentric lens DB'!$B$6:$U$312,MATCH('Entocentric lens DB'!$G$4,'Entocentric lens DB'!$B$4:$U$4,0),0),"")</f>
        <v/>
      </c>
      <c r="G12" s="35" t="str">
        <f>IFERROR(VLOOKUP($C12,'Entocentric lens DB'!$B$6:$U$312,MATCH('Entocentric lens DB'!$H$4,'Entocentric lens DB'!$B$4:$U$4,0),0),"")</f>
        <v/>
      </c>
      <c r="H12" s="35" t="str">
        <f>IFERROR(VLOOKUP($C12,'Entocentric lens DB'!$B$6:$U$312,MATCH('Entocentric lens DB'!$Q$4,'Entocentric lens DB'!$B$4:$U$4,0),0),"")</f>
        <v/>
      </c>
      <c r="I12" s="42" t="str">
        <f>IFERROR(VLOOKUP($C12,'Entocentric lens DB'!$B$6:$U$312,MATCH('Entocentric lens DB'!$R$4,'Entocentric lens DB'!$B$4:$U$4,0),0),"")</f>
        <v/>
      </c>
      <c r="J12" s="35" t="str">
        <f>IFERROR(VLOOKUP($I12,'Optotune lens DB'!$B$5:$I$25,MATCH('Optotune lens DB'!$I$4,'Optotune lens DB'!$B$4:$I$4,0),0),"")</f>
        <v/>
      </c>
      <c r="L12" s="35" t="str">
        <f>IFERROR(VLOOKUP($C12,'Entocentric lens DB'!$B$6:$U$312,MATCH('Entocentric lens DB'!$S$4,'Entocentric lens DB'!$B$4:$U$4,0),0),"")</f>
        <v/>
      </c>
      <c r="M12" s="41" t="str">
        <f>IF(ISBLANK(C12),"",'Entocentric lenses'!$H$3)</f>
        <v/>
      </c>
      <c r="N12" s="32"/>
      <c r="O12" s="32" t="str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/>
      </c>
      <c r="P12" s="35"/>
      <c r="Q12" s="45" t="str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/>
      </c>
    </row>
    <row r="13" spans="1:19">
      <c r="B13" s="3" t="str">
        <f>IFERROR(VLOOKUP($C13,'Entocentric lens DB'!$B$6:$U$312,MATCH('Entocentric lens DB'!$C$4,'Entocentric lens DB'!$B$4:$U$4,0),0),"")</f>
        <v/>
      </c>
      <c r="C13" s="49"/>
      <c r="D13" s="35" t="str">
        <f>IFERROR(VLOOKUP($C13,'Entocentric lens DB'!$B$6:$U$312,MATCH('Entocentric lens DB'!$D$4,'Entocentric lens DB'!$B$4:$U$4,0),0),"")</f>
        <v/>
      </c>
      <c r="E13" s="35" t="str">
        <f>IFERROR(VLOOKUP($C13,'Entocentric lens DB'!$B$6:$U$312,MATCH('Entocentric lens DB'!$F$4,'Entocentric lens DB'!$B$4:$U$4,0),0),"")</f>
        <v/>
      </c>
      <c r="F13" s="35" t="str">
        <f>IFERROR(VLOOKUP($C13,'Entocentric lens DB'!$B$6:$U$312,MATCH('Entocentric lens DB'!$G$4,'Entocentric lens DB'!$B$4:$U$4,0),0),"")</f>
        <v/>
      </c>
      <c r="G13" s="35" t="str">
        <f>IFERROR(VLOOKUP($C13,'Entocentric lens DB'!$B$6:$U$312,MATCH('Entocentric lens DB'!$H$4,'Entocentric lens DB'!$B$4:$U$4,0),0),"")</f>
        <v/>
      </c>
      <c r="H13" s="35" t="str">
        <f>IFERROR(VLOOKUP($C13,'Entocentric lens DB'!$B$6:$U$312,MATCH('Entocentric lens DB'!$Q$4,'Entocentric lens DB'!$B$4:$U$4,0),0),"")</f>
        <v/>
      </c>
      <c r="I13" s="42" t="str">
        <f>IFERROR(VLOOKUP($C13,'Entocentric lens DB'!$B$6:$U$312,MATCH('Entocentric lens DB'!$R$4,'Entocentric lens DB'!$B$4:$U$4,0),0),"")</f>
        <v/>
      </c>
      <c r="J13" s="35" t="str">
        <f>IFERROR(VLOOKUP($I13,'Optotune lens DB'!$B$5:$I$25,MATCH('Optotune lens DB'!$I$4,'Optotune lens DB'!$B$4:$I$4,0),0),"")</f>
        <v/>
      </c>
      <c r="L13" s="35" t="str">
        <f>IFERROR(VLOOKUP($C13,'Entocentric lens DB'!$B$6:$U$312,MATCH('Entocentric lens DB'!$S$4,'Entocentric lens DB'!$B$4:$U$4,0),0),"")</f>
        <v/>
      </c>
      <c r="M13" s="41" t="str">
        <f>IF(ISBLANK(C13),"",'Entocentric lenses'!$H$3)</f>
        <v/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/>
      </c>
      <c r="O13" s="32" t="str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/>
      </c>
      <c r="P13" s="35"/>
      <c r="Q13" s="45" t="str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/>
      </c>
    </row>
    <row r="14" spans="1:19">
      <c r="B14" s="3" t="str">
        <f>IFERROR(VLOOKUP($C14,'Entocentric lens DB'!$B$6:$U$312,MATCH('Entocentric lens DB'!$C$4,'Entocentric lens DB'!$B$4:$U$4,0),0),"")</f>
        <v/>
      </c>
      <c r="C14" s="49"/>
      <c r="D14" s="35" t="str">
        <f>IFERROR(VLOOKUP($C14,'Entocentric lens DB'!$B$6:$U$312,MATCH('Entocentric lens DB'!$D$4,'Entocentric lens DB'!$B$4:$U$4,0),0),"")</f>
        <v/>
      </c>
      <c r="E14" s="35" t="str">
        <f>IFERROR(VLOOKUP($C14,'Entocentric lens DB'!$B$6:$U$312,MATCH('Entocentric lens DB'!$F$4,'Entocentric lens DB'!$B$4:$U$4,0),0),"")</f>
        <v/>
      </c>
      <c r="F14" s="35" t="str">
        <f>IFERROR(VLOOKUP($C14,'Entocentric lens DB'!$B$6:$U$312,MATCH('Entocentric lens DB'!$G$4,'Entocentric lens DB'!$B$4:$U$4,0),0),"")</f>
        <v/>
      </c>
      <c r="G14" s="35" t="str">
        <f>IFERROR(VLOOKUP($C14,'Entocentric lens DB'!$B$6:$U$312,MATCH('Entocentric lens DB'!$H$4,'Entocentric lens DB'!$B$4:$U$4,0),0),"")</f>
        <v/>
      </c>
      <c r="H14" s="35" t="str">
        <f>IFERROR(VLOOKUP($C14,'Entocentric lens DB'!$B$6:$U$312,MATCH('Entocentric lens DB'!$Q$4,'Entocentric lens DB'!$B$4:$U$4,0),0),"")</f>
        <v/>
      </c>
      <c r="I14" s="42" t="str">
        <f>IFERROR(VLOOKUP($C14,'Entocentric lens DB'!$B$6:$U$312,MATCH('Entocentric lens DB'!$R$4,'Entocentric lens DB'!$B$4:$U$4,0),0),"")</f>
        <v/>
      </c>
      <c r="J14" s="35" t="str">
        <f>IFERROR(VLOOKUP($I14,'Optotune lens DB'!$B$5:$I$25,MATCH('Optotune lens DB'!$I$4,'Optotune lens DB'!$B$4:$I$4,0),0),"")</f>
        <v/>
      </c>
      <c r="L14" s="35" t="str">
        <f>IFERROR(VLOOKUP($C14,'Entocentric lens DB'!$B$6:$U$312,MATCH('Entocentric lens DB'!$S$4,'Entocentric lens DB'!$B$4:$U$4,0),0),"")</f>
        <v/>
      </c>
      <c r="M14" s="41" t="str">
        <f>IF(ISBLANK(C14),"",'Entocentric lenses'!$H$3)</f>
        <v/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/>
      </c>
      <c r="O14" s="32" t="str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/>
      </c>
      <c r="P14" s="35"/>
      <c r="Q14" s="45" t="str">
        <f>IFERROR(IF(VLOOKUP($C14,'Entocentric lens DB'!$B$6:$U$312,MATCH('Entocentric lens DB'!$N$4,'Entocentric lens DB'!$B$4:$U$4,0),0)=0,"",VLOOKUP($C14,'Entocentric lens DB'!$B$6:$U$312,MATCH('Entocentric lens DB'!$N$4,'Entocentric lens DB'!$B$4:$U$4,0),0)),"")</f>
        <v/>
      </c>
    </row>
    <row r="15" spans="1:19">
      <c r="B15" s="3" t="str">
        <f>IFERROR(VLOOKUP($C15,'Entocentric lens DB'!$B$6:$U$312,MATCH('Entocentric lens DB'!$C$4,'Entocentric lens DB'!$B$4:$U$4,0),0),"")</f>
        <v/>
      </c>
      <c r="C15" s="49"/>
      <c r="D15" s="35" t="str">
        <f>IFERROR(VLOOKUP($C15,'Entocentric lens DB'!$B$6:$U$312,MATCH('Entocentric lens DB'!$D$4,'Entocentric lens DB'!$B$4:$U$4,0),0),"")</f>
        <v/>
      </c>
      <c r="E15" s="35" t="str">
        <f>IFERROR(VLOOKUP($C15,'Entocentric lens DB'!$B$6:$U$312,MATCH('Entocentric lens DB'!$F$4,'Entocentric lens DB'!$B$4:$U$4,0),0),"")</f>
        <v/>
      </c>
      <c r="F15" s="35" t="str">
        <f>IFERROR(VLOOKUP($C15,'Entocentric lens DB'!$B$6:$U$312,MATCH('Entocentric lens DB'!$G$4,'Entocentric lens DB'!$B$4:$U$4,0),0),"")</f>
        <v/>
      </c>
      <c r="G15" s="35" t="str">
        <f>IFERROR(VLOOKUP($C15,'Entocentric lens DB'!$B$6:$U$312,MATCH('Entocentric lens DB'!$H$4,'Entocentric lens DB'!$B$4:$U$4,0),0),"")</f>
        <v/>
      </c>
      <c r="H15" s="35" t="str">
        <f>IFERROR(VLOOKUP($C15,'Entocentric lens DB'!$B$6:$U$312,MATCH('Entocentric lens DB'!$Q$4,'Entocentric lens DB'!$B$4:$U$4,0),0),"")</f>
        <v/>
      </c>
      <c r="I15" s="42" t="str">
        <f>IFERROR(VLOOKUP($C15,'Entocentric lens DB'!$B$6:$U$312,MATCH('Entocentric lens DB'!$R$4,'Entocentric lens DB'!$B$4:$U$4,0),0),"")</f>
        <v/>
      </c>
      <c r="J15" s="35" t="str">
        <f>IFERROR(VLOOKUP($I15,'Optotune lens DB'!$B$5:$I$25,MATCH('Optotune lens DB'!$I$4,'Optotune lens DB'!$B$4:$I$4,0),0),"")</f>
        <v/>
      </c>
      <c r="L15" s="35" t="str">
        <f>IFERROR(VLOOKUP($C15,'Entocentric lens DB'!$B$6:$U$312,MATCH('Entocentric lens DB'!$S$4,'Entocentric lens DB'!$B$4:$U$4,0),0),"")</f>
        <v/>
      </c>
      <c r="M15" s="41" t="str">
        <f>IF(ISBLANK(C15),"",'Entocentric lenses'!$H$3)</f>
        <v/>
      </c>
      <c r="N15" s="32" t="str">
        <f>IF(ISBLANK(C15),"",IF(IFERROR(1000/(1000/$M15+VLOOKUP($I15,'Optotune lens DB'!$B$5:$H$25,MATCH('Optotune lens DB'!$D$4,'Optotune lens DB'!$B$4:$H$4,0),0)),"inf")&lt;0,"inf",IFERROR(1000/(1000/$M15+VLOOKUP($I15,'Optotune lens DB'!$B$5:$H$25,MATCH('Optotune lens DB'!$D$4,'Optotune lens DB'!$B$4:$H$4,0),0)),"inf")))</f>
        <v/>
      </c>
      <c r="O15" s="32" t="str">
        <f>IF(ISBLANK(C15),"",IF(N15="inf",1000/(VLOOKUP($I15,'Optotune lens DB'!$B$5:$H$25,MATCH('Optotune lens DB'!$E$4,'Optotune lens DB'!$B$4:$H$4,0),0)-VLOOKUP($I15,'Optotune lens DB'!$B$5:$H$25,MATCH('Optotune lens DB'!$D$4,'Optotune lens DB'!$B$4:$H$4,0),0)),1000/(1000/$M15+VLOOKUP($I15,'Optotune lens DB'!$B$5:$H$25,MATCH('Optotune lens DB'!$E$4,'Optotune lens DB'!$B$4:$H$4,0),0))))</f>
        <v/>
      </c>
      <c r="P15" s="35"/>
      <c r="Q15" s="45" t="str">
        <f>IFERROR(IF(VLOOKUP($C15,'Entocentric lens DB'!$B$6:$U$312,MATCH('Entocentric lens DB'!$N$4,'Entocentric lens DB'!$B$4:$U$4,0),0)=0,"",VLOOKUP($C15,'Entocentric lens DB'!$B$6:$U$312,MATCH('Entocentric lens DB'!$N$4,'Entocentric lens DB'!$B$4:$U$4,0),0)),"")</f>
        <v/>
      </c>
    </row>
    <row r="16" spans="1:19">
      <c r="B16" s="3" t="str">
        <f>IFERROR(VLOOKUP($C16,'Entocentric lens DB'!$B$6:$U$312,MATCH('Entocentric lens DB'!$C$4,'Entocentric lens DB'!$B$4:$U$4,0),0),"")</f>
        <v/>
      </c>
      <c r="D16" s="35" t="str">
        <f>IFERROR(VLOOKUP($C16,'Entocentric lens DB'!$B$6:$U$312,MATCH('Entocentric lens DB'!$D$4,'Entocentric lens DB'!$B$4:$U$4,0),0),"")</f>
        <v/>
      </c>
      <c r="E16" s="35" t="str">
        <f>IFERROR(VLOOKUP($C16,'Entocentric lens DB'!$B$6:$U$312,MATCH('Entocentric lens DB'!$F$4,'Entocentric lens DB'!$B$4:$U$4,0),0),"")</f>
        <v/>
      </c>
      <c r="F16" s="35" t="str">
        <f>IFERROR(VLOOKUP($C16,'Entocentric lens DB'!$B$6:$U$312,MATCH('Entocentric lens DB'!$G$4,'Entocentric lens DB'!$B$4:$U$4,0),0),"")</f>
        <v/>
      </c>
      <c r="G16" s="35" t="str">
        <f>IFERROR(VLOOKUP($C16,'Entocentric lens DB'!$B$6:$U$312,MATCH('Entocentric lens DB'!$H$4,'Entocentric lens DB'!$B$4:$U$4,0),0),"")</f>
        <v/>
      </c>
      <c r="H16" s="35" t="str">
        <f>IFERROR(VLOOKUP($C16,'Entocentric lens DB'!$B$6:$U$312,MATCH('Entocentric lens DB'!$Q$4,'Entocentric lens DB'!$B$4:$U$4,0),0),"")</f>
        <v/>
      </c>
      <c r="I16" s="42" t="str">
        <f>IFERROR(VLOOKUP($C16,'Entocentric lens DB'!$B$6:$U$312,MATCH('Entocentric lens DB'!$R$4,'Entocentric lens DB'!$B$4:$U$4,0),0),"")</f>
        <v/>
      </c>
      <c r="J16" s="35" t="str">
        <f>IFERROR(VLOOKUP($I16,'Optotune lens DB'!$B$5:$I$25,MATCH('Optotune lens DB'!$I$4,'Optotune lens DB'!$B$4:$I$4,0),0),"")</f>
        <v/>
      </c>
      <c r="L16" s="35" t="str">
        <f>IFERROR(VLOOKUP($C16,'Entocentric lens DB'!$B$6:$U$312,MATCH('Entocentric lens DB'!$S$4,'Entocentric lens DB'!$B$4:$U$4,0),0),"")</f>
        <v/>
      </c>
      <c r="M16" s="41" t="str">
        <f>IF(ISBLANK(C16),"",'Entocentric lenses'!$H$3)</f>
        <v/>
      </c>
      <c r="N16" s="32" t="str">
        <f>IF(ISBLANK(C16),"",IF(IFERROR(1000/(1000/$M16+VLOOKUP($I16,'Optotune lens DB'!$B$5:$H$25,MATCH('Optotune lens DB'!$D$4,'Optotune lens DB'!$B$4:$H$4,0),0)),"inf")&lt;0,"inf",IFERROR(1000/(1000/$M16+VLOOKUP($I16,'Optotune lens DB'!$B$5:$H$25,MATCH('Optotune lens DB'!$D$4,'Optotune lens DB'!$B$4:$H$4,0),0)),"inf")))</f>
        <v/>
      </c>
      <c r="O16" s="32" t="str">
        <f>IF(ISBLANK(C16),"",IF(N16="inf",1000/(VLOOKUP($I16,'Optotune lens DB'!$B$5:$H$25,MATCH('Optotune lens DB'!$E$4,'Optotune lens DB'!$B$4:$H$4,0),0)-VLOOKUP($I16,'Optotune lens DB'!$B$5:$H$25,MATCH('Optotune lens DB'!$D$4,'Optotune lens DB'!$B$4:$H$4,0),0)),1000/(1000/$M16+VLOOKUP($I16,'Optotune lens DB'!$B$5:$H$25,MATCH('Optotune lens DB'!$E$4,'Optotune lens DB'!$B$4:$H$4,0),0))))</f>
        <v/>
      </c>
      <c r="P16" s="35"/>
      <c r="Q16" s="45" t="str">
        <f>IFERROR(IF(VLOOKUP($C16,'Entocentric lens DB'!$B$6:$U$312,MATCH('Entocentric lens DB'!$N$4,'Entocentric lens DB'!$B$4:$U$4,0),0)=0,"",VLOOKUP($C16,'Entocentric lens DB'!$B$6:$U$312,MATCH('Entocentric lens DB'!$N$4,'Entocentric lens DB'!$B$4:$U$4,0),0)),"")</f>
        <v/>
      </c>
    </row>
    <row r="17" spans="2:19">
      <c r="B17" s="3" t="str">
        <f>IFERROR(VLOOKUP($C17,'Entocentric lens DB'!$B$6:$U$312,MATCH('Entocentric lens DB'!$C$4,'Entocentric lens DB'!$B$4:$U$4,0),0),"")</f>
        <v/>
      </c>
      <c r="D17" s="35" t="str">
        <f>IFERROR(VLOOKUP($C17,'Entocentric lens DB'!$B$6:$U$312,MATCH('Entocentric lens DB'!$D$4,'Entocentric lens DB'!$B$4:$U$4,0),0),"")</f>
        <v/>
      </c>
      <c r="E17" s="35" t="str">
        <f>IFERROR(VLOOKUP($C17,'Entocentric lens DB'!$B$6:$U$312,MATCH('Entocentric lens DB'!$F$4,'Entocentric lens DB'!$B$4:$U$4,0),0),"")</f>
        <v/>
      </c>
      <c r="F17" s="35" t="str">
        <f>IFERROR(VLOOKUP($C17,'Entocentric lens DB'!$B$6:$U$312,MATCH('Entocentric lens DB'!$G$4,'Entocentric lens DB'!$B$4:$U$4,0),0),"")</f>
        <v/>
      </c>
      <c r="G17" s="35" t="str">
        <f>IFERROR(VLOOKUP($C17,'Entocentric lens DB'!$B$6:$U$312,MATCH('Entocentric lens DB'!$H$4,'Entocentric lens DB'!$B$4:$U$4,0),0),"")</f>
        <v/>
      </c>
      <c r="H17" s="35" t="str">
        <f>IFERROR(VLOOKUP($C17,'Entocentric lens DB'!$B$6:$U$312,MATCH('Entocentric lens DB'!$Q$4,'Entocentric lens DB'!$B$4:$U$4,0),0),"")</f>
        <v/>
      </c>
      <c r="I17" s="42" t="str">
        <f>IFERROR(VLOOKUP($C17,'Entocentric lens DB'!$B$6:$U$312,MATCH('Entocentric lens DB'!$R$4,'Entocentric lens DB'!$B$4:$U$4,0),0),"")</f>
        <v/>
      </c>
      <c r="J17" s="35" t="str">
        <f>IFERROR(VLOOKUP($I17,'Optotune lens DB'!$B$5:$I$25,MATCH('Optotune lens DB'!$I$4,'Optotune lens DB'!$B$4:$I$4,0),0),"")</f>
        <v/>
      </c>
      <c r="L17" s="35" t="str">
        <f>IFERROR(VLOOKUP($C17,'Entocentric lens DB'!$B$6:$U$312,MATCH('Entocentric lens DB'!$S$4,'Entocentric lens DB'!$B$4:$U$4,0),0),"")</f>
        <v/>
      </c>
      <c r="M17" s="41" t="str">
        <f>IF(ISBLANK(C17),"",'Entocentric lenses'!$H$3)</f>
        <v/>
      </c>
      <c r="N17" s="32" t="str">
        <f>IF(ISBLANK(C17),"",IF(IFERROR(1000/(1000/$M17+VLOOKUP($I17,'Optotune lens DB'!$B$5:$H$25,MATCH('Optotune lens DB'!$D$4,'Optotune lens DB'!$B$4:$H$4,0),0)),"inf")&lt;0,"inf",IFERROR(1000/(1000/$M17+VLOOKUP($I17,'Optotune lens DB'!$B$5:$H$25,MATCH('Optotune lens DB'!$D$4,'Optotune lens DB'!$B$4:$H$4,0),0)),"inf")))</f>
        <v/>
      </c>
      <c r="O17" s="32" t="str">
        <f>IF(ISBLANK(C17),"",IF(N17="inf",1000/(VLOOKUP($I17,'Optotune lens DB'!$B$5:$H$25,MATCH('Optotune lens DB'!$E$4,'Optotune lens DB'!$B$4:$H$4,0),0)-VLOOKUP($I17,'Optotune lens DB'!$B$5:$H$25,MATCH('Optotune lens DB'!$D$4,'Optotune lens DB'!$B$4:$H$4,0),0)),1000/(1000/$M17+VLOOKUP($I17,'Optotune lens DB'!$B$5:$H$25,MATCH('Optotune lens DB'!$E$4,'Optotune lens DB'!$B$4:$H$4,0),0))))</f>
        <v/>
      </c>
      <c r="P17" s="35"/>
      <c r="Q17" s="45" t="str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/>
      </c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1" t="s">
        <v>121</v>
      </c>
      <c r="C20" s="30" t="s">
        <v>0</v>
      </c>
      <c r="D20" s="30"/>
      <c r="E20" s="30" t="s">
        <v>0</v>
      </c>
      <c r="F20" s="30" t="s">
        <v>0</v>
      </c>
      <c r="G20" s="30" t="s">
        <v>0</v>
      </c>
      <c r="H20" s="30" t="s">
        <v>0</v>
      </c>
      <c r="I20" s="30" t="s">
        <v>0</v>
      </c>
      <c r="J20" s="30" t="s">
        <v>0</v>
      </c>
      <c r="K20" s="30" t="s">
        <v>0</v>
      </c>
      <c r="L20" s="30" t="s">
        <v>0</v>
      </c>
      <c r="M20" s="30" t="s">
        <v>0</v>
      </c>
      <c r="N20" s="30" t="s">
        <v>0</v>
      </c>
      <c r="O20" s="30" t="s">
        <v>0</v>
      </c>
      <c r="P20" s="43" t="s">
        <v>0</v>
      </c>
      <c r="Q20" s="44" t="s">
        <v>0</v>
      </c>
      <c r="R20" s="30" t="s">
        <v>0</v>
      </c>
      <c r="S20" s="30" t="s">
        <v>0</v>
      </c>
    </row>
    <row r="22" spans="2:19">
      <c r="B22" s="158" t="s">
        <v>64</v>
      </c>
    </row>
  </sheetData>
  <phoneticPr fontId="20" type="noConversion"/>
  <dataValidations count="4">
    <dataValidation type="list" allowBlank="1" showInputMessage="1" showErrorMessage="1" sqref="J5:J19 H5:H19" xr:uid="{00000000-0002-0000-0D00-000000000000}">
      <formula1>Prices</formula1>
    </dataValidation>
    <dataValidation type="list" allowBlank="1" showInputMessage="1" showErrorMessage="1" sqref="G5:G19" xr:uid="{00000000-0002-0000-0D00-000001000000}">
      <formula1>Filter</formula1>
    </dataValidation>
    <dataValidation type="list" allowBlank="1" showInputMessage="1" showErrorMessage="1" sqref="F5:F19" xr:uid="{00000000-0002-0000-0D00-000002000000}">
      <formula1>Formats</formula1>
    </dataValidation>
    <dataValidation type="list" allowBlank="1" showInputMessage="1" showErrorMessage="1" sqref="E5:E19" xr:uid="{00000000-0002-0000-0D00-000003000000}">
      <formula1>Mounts</formula1>
    </dataValidation>
  </dataValidations>
  <hyperlinks>
    <hyperlink ref="B2" location="'Entocentric lenses'!A1" display="Back to overview" xr:uid="{95B92106-E018-4870-A3FB-08E926EFFBAC}"/>
    <hyperlink ref="B22" location="'Entocentric lens DB'!A1" display="Entocentric lens database" xr:uid="{AAB2F073-469F-47C7-B818-FC52E6EA15C6}"/>
  </hyperlinks>
  <pageMargins left="0.3" right="0.3" top="0.5" bottom="0.5" header="0.1" footer="0.1"/>
  <pageSetup paperSize="9" scale="55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fitToPage="1"/>
  </sheetPr>
  <dimension ref="A1:S22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198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Opto Engineering</v>
      </c>
      <c r="C5" s="3" t="s">
        <v>199</v>
      </c>
      <c r="D5" s="35">
        <f>IFERROR(VLOOKUP($C5,'Entocentric lens DB'!$B$6:$U$312,MATCH('Entocentric lens DB'!$D$4,'Entocentric lens DB'!$B$4:$U$4,0),0),"")</f>
        <v>6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2/3"</v>
      </c>
      <c r="G5" s="35" t="str">
        <f>IFERROR(VLOOKUP($C5,'Entocentric lens DB'!$B$6:$U$312,MATCH('Entocentric lens DB'!$H$4,'Entocentric lens DB'!$B$4:$U$4,0),0),"")</f>
        <v>M30.5x0.5</v>
      </c>
      <c r="H5" s="35" t="str">
        <f>IFERROR(VLOOKUP($C5,'Entocentric lens DB'!$B$6:$U$312,MATCH('Entocentric lens DB'!$Q$4,'Entocentric lens DB'!$B$4:$U$4,0),0),"")</f>
        <v>500-1000$</v>
      </c>
      <c r="I5" s="42" t="str">
        <f>IFERROR(VLOOKUP($C5,'Entocentric lens DB'!$B$6:$U$312,MATCH('Entocentric lens DB'!$R$4,'Entocentric lens DB'!$B$4:$U$4,0),0),"")</f>
        <v>EL-3-10-VIS-26D-FPC</v>
      </c>
      <c r="J5" s="35" t="str">
        <f>IFERROR(VLOOKUP($I5,'Optotune lens DB'!$B$5:$I$25,MATCH('Optotune lens DB'!$I$4,'Optotune lens DB'!$B$4:$I$4,0),0),"")</f>
        <v>100-200$</v>
      </c>
      <c r="K5" s="3" t="s">
        <v>119</v>
      </c>
      <c r="L5" s="35" t="str">
        <f>IFERROR(VLOOKUP($C5,'Entocentric lens DB'!$B$6:$U$312,MATCH('Entocentric lens DB'!$S$4,'Entocentric lens DB'!$B$4:$U$4,0),0),"")</f>
        <v>NA</v>
      </c>
      <c r="M5" s="41"/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v>100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3.5</v>
      </c>
    </row>
    <row r="6" spans="1:19">
      <c r="B6" s="3" t="str">
        <f>IFERROR(VLOOKUP($C6,'Entocentric lens DB'!$B$6:$U$312,MATCH('Entocentric lens DB'!$C$4,'Entocentric lens DB'!$B$4:$U$4,0),0),"")</f>
        <v>Lensation</v>
      </c>
      <c r="C6" s="3" t="s">
        <v>117</v>
      </c>
      <c r="D6" s="35">
        <f>IFERROR(VLOOKUP($C6,'Entocentric lens DB'!$B$6:$U$312,MATCH('Entocentric lens DB'!$D$4,'Entocentric lens DB'!$B$4:$U$4,0),0),"")</f>
        <v>6</v>
      </c>
      <c r="E6" s="35" t="str">
        <f>IFERROR(VLOOKUP($C6,'Entocentric lens DB'!$B$6:$U$312,MATCH('Entocentric lens DB'!$F$4,'Entocentric lens DB'!$B$4:$U$4,0),0),"")</f>
        <v>S-mount</v>
      </c>
      <c r="F6" s="35" t="str">
        <f>IFERROR(VLOOKUP($C6,'Entocentric lens DB'!$B$6:$U$312,MATCH('Entocentric lens DB'!$G$4,'Entocentric lens DB'!$B$4:$U$4,0),0),"")</f>
        <v>1/2.5"</v>
      </c>
      <c r="G6" s="35" t="str">
        <f>IFERROR(VLOOKUP($C6,'Entocentric lens DB'!$B$6:$U$312,MATCH('Entocentric lens DB'!$H$4,'Entocentric lens DB'!$B$4:$U$4,0),0),"")</f>
        <v>None</v>
      </c>
      <c r="H6" s="35" t="str">
        <f>IFERROR(VLOOKUP($C6,'Entocentric lens DB'!$B$6:$U$312,MATCH('Entocentric lens DB'!$Q$4,'Entocentric lens DB'!$B$4:$U$4,0),0),"")</f>
        <v>&lt;100$</v>
      </c>
      <c r="I6" s="42" t="str">
        <f>IFERROR(VLOOKUP($C6,'Entocentric lens DB'!$B$6:$U$312,MATCH('Entocentric lens DB'!$R$4,'Entocentric lens DB'!$B$4:$U$4,0),0),"")</f>
        <v>EL-16-40-TC-VIS-5D-C</v>
      </c>
      <c r="J6" s="35" t="str">
        <f>IFERROR(VLOOKUP($I6,'Optotune lens DB'!$B$5:$I$25,MATCH('Optotune lens DB'!$I$4,'Optotune lens DB'!$B$4:$I$4,0),0),"")</f>
        <v>500-1000$</v>
      </c>
      <c r="K6" s="3" t="s">
        <v>114</v>
      </c>
      <c r="L6" s="35" t="str">
        <f>IFERROR(VLOOKUP($C6,'Entocentric lens DB'!$B$6:$U$312,MATCH('Entocentric lens DB'!$S$4,'Entocentric lens DB'!$B$4:$U$4,0),0),"")</f>
        <v>&gt;=9 mm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200</v>
      </c>
      <c r="P6" s="35" t="s">
        <v>200</v>
      </c>
      <c r="Q6" s="45" t="str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/>
      </c>
      <c r="S6" s="3" t="s">
        <v>116</v>
      </c>
    </row>
    <row r="7" spans="1:19">
      <c r="B7" s="3" t="str">
        <f>IFERROR(VLOOKUP($C7,'Entocentric lens DB'!$B$6:$U$312,MATCH('Entocentric lens DB'!$C$4,'Entocentric lens DB'!$B$4:$U$4,0),0),"")</f>
        <v>Lensation</v>
      </c>
      <c r="C7" s="3" t="s">
        <v>201</v>
      </c>
      <c r="D7" s="35">
        <f>IFERROR(VLOOKUP($C7,'Entocentric lens DB'!$B$6:$U$312,MATCH('Entocentric lens DB'!$D$4,'Entocentric lens DB'!$B$4:$U$4,0),0),"")</f>
        <v>7.2</v>
      </c>
      <c r="E7" s="35" t="str">
        <f>IFERROR(VLOOKUP($C7,'Entocentric lens DB'!$B$6:$U$312,MATCH('Entocentric lens DB'!$F$4,'Entocentric lens DB'!$B$4:$U$4,0),0),"")</f>
        <v>S-mount</v>
      </c>
      <c r="F7" s="35" t="str">
        <f>IFERROR(VLOOKUP($C7,'Entocentric lens DB'!$B$6:$U$312,MATCH('Entocentric lens DB'!$G$4,'Entocentric lens DB'!$B$4:$U$4,0),0),"")</f>
        <v>1/2.3"</v>
      </c>
      <c r="G7" s="35" t="str">
        <f>IFERROR(VLOOKUP($C7,'Entocentric lens DB'!$B$6:$U$312,MATCH('Entocentric lens DB'!$H$4,'Entocentric lens DB'!$B$4:$U$4,0),0),"")</f>
        <v>None</v>
      </c>
      <c r="H7" s="35" t="str">
        <f>IFERROR(VLOOKUP($C7,'Entocentric lens DB'!$B$6:$U$312,MATCH('Entocentric lens DB'!$Q$4,'Entocentric lens DB'!$B$4:$U$4,0),0),"")</f>
        <v>100-200$</v>
      </c>
      <c r="I7" s="42" t="str">
        <f>IFERROR(VLOOKUP($C7,'Entocentric lens DB'!$B$6:$U$312,MATCH('Entocentric lens DB'!$R$4,'Entocentric lens DB'!$B$4:$U$4,0),0),"")</f>
        <v>EL-16-40-TC-VIS-5D-C</v>
      </c>
      <c r="J7" s="35" t="str">
        <f>IFERROR(VLOOKUP($I7,'Optotune lens DB'!$B$5:$I$25,MATCH('Optotune lens DB'!$I$4,'Optotune lens DB'!$B$4:$I$4,0),0),"")</f>
        <v>500-1000$</v>
      </c>
      <c r="K7" s="3" t="s">
        <v>114</v>
      </c>
      <c r="L7" s="35" t="str">
        <f>IFERROR(VLOOKUP($C7,'Entocentric lens DB'!$B$6:$U$312,MATCH('Entocentric lens DB'!$S$4,'Entocentric lens DB'!$B$4:$U$4,0),0),"")</f>
        <v>&gt;=14 mm</v>
      </c>
      <c r="M7" s="41">
        <f>IF(ISBLANK(C7),"",'Entocentric lenses'!$H$3)</f>
        <v>2300</v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>inf</v>
      </c>
      <c r="O7" s="32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>200</v>
      </c>
      <c r="P7" s="35" t="s">
        <v>200</v>
      </c>
      <c r="Q7" s="45" t="str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/>
      </c>
      <c r="S7" s="3" t="s">
        <v>116</v>
      </c>
    </row>
    <row r="8" spans="1:19">
      <c r="B8" s="3" t="str">
        <f>IFERROR(VLOOKUP($C8,'Entocentric lens DB'!$B$6:$U$312,MATCH('Entocentric lens DB'!$C$4,'Entocentric lens DB'!$B$4:$U$4,0),0),"")</f>
        <v>Evetar</v>
      </c>
      <c r="C8" s="3" t="s">
        <v>118</v>
      </c>
      <c r="D8" s="35">
        <f>IFERROR(VLOOKUP($C8,'Entocentric lens DB'!$B$6:$U$312,MATCH('Entocentric lens DB'!$D$4,'Entocentric lens DB'!$B$4:$U$4,0),0),"")</f>
        <v>5</v>
      </c>
      <c r="E8" s="35" t="str">
        <f>IFERROR(VLOOKUP($C8,'Entocentric lens DB'!$B$6:$U$312,MATCH('Entocentric lens DB'!$F$4,'Entocentric lens DB'!$B$4:$U$4,0),0),"")</f>
        <v>S-mount</v>
      </c>
      <c r="F8" s="35" t="str">
        <f>IFERROR(VLOOKUP($C8,'Entocentric lens DB'!$B$6:$U$312,MATCH('Entocentric lens DB'!$G$4,'Entocentric lens DB'!$B$4:$U$4,0),0),"")</f>
        <v>1/2.5"</v>
      </c>
      <c r="G8" s="35" t="str">
        <f>IFERROR(VLOOKUP($C8,'Entocentric lens DB'!$B$6:$U$312,MATCH('Entocentric lens DB'!$H$4,'Entocentric lens DB'!$B$4:$U$4,0),0),"")</f>
        <v>None</v>
      </c>
      <c r="H8" s="35" t="str">
        <f>IFERROR(VLOOKUP($C8,'Entocentric lens DB'!$B$6:$U$312,MATCH('Entocentric lens DB'!$Q$4,'Entocentric lens DB'!$B$4:$U$4,0),0),"")</f>
        <v>100-200$</v>
      </c>
      <c r="I8" s="42" t="str">
        <f>IFERROR(VLOOKUP($C8,'Entocentric lens DB'!$B$6:$U$312,MATCH('Entocentric lens DB'!$R$4,'Entocentric lens DB'!$B$4:$U$4,0),0),"")</f>
        <v>EL-3-10-VIS-26D-FPC</v>
      </c>
      <c r="J8" s="35" t="str">
        <f>IFERROR(VLOOKUP($I8,'Optotune lens DB'!$B$5:$I$25,MATCH('Optotune lens DB'!$I$4,'Optotune lens DB'!$B$4:$I$4,0),0),"")</f>
        <v>100-200$</v>
      </c>
      <c r="K8" s="3" t="s">
        <v>119</v>
      </c>
      <c r="L8" s="35" t="str">
        <f>IFERROR(VLOOKUP($C8,'Entocentric lens DB'!$B$6:$U$312,MATCH('Entocentric lens DB'!$S$4,'Entocentric lens DB'!$B$4:$U$4,0),0),"")</f>
        <v>NA</v>
      </c>
      <c r="M8" s="41">
        <f>IF(ISBLANK(C8),"",'Entocentric lenses'!$H$3)</f>
        <v>2300</v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>inf</v>
      </c>
      <c r="O8" s="32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>38.46153846153846</v>
      </c>
      <c r="P8" s="35" t="s">
        <v>200</v>
      </c>
      <c r="Q8" s="45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>1.7</v>
      </c>
      <c r="S8" s="3" t="s">
        <v>120</v>
      </c>
    </row>
    <row r="9" spans="1:19">
      <c r="B9" s="3" t="str">
        <f>IFERROR(VLOOKUP($C9,'Entocentric lens DB'!$B$6:$U$312,MATCH('Entocentric lens DB'!$C$4,'Entocentric lens DB'!$B$4:$U$4,0),0),"")</f>
        <v/>
      </c>
      <c r="D9" s="35" t="str">
        <f>IFERROR(VLOOKUP($C9,'Entocentric lens DB'!$B$6:$U$312,MATCH('Entocentric lens DB'!$D$4,'Entocentric lens DB'!$B$4:$U$4,0),0),"")</f>
        <v/>
      </c>
      <c r="E9" s="35" t="str">
        <f>IFERROR(VLOOKUP($C9,'Entocentric lens DB'!$B$6:$U$312,MATCH('Entocentric lens DB'!$F$4,'Entocentric lens DB'!$B$4:$U$4,0),0),"")</f>
        <v/>
      </c>
      <c r="F9" s="35" t="str">
        <f>IFERROR(VLOOKUP($C9,'Entocentric lens DB'!$B$6:$U$312,MATCH('Entocentric lens DB'!$G$4,'Entocentric lens DB'!$B$4:$U$4,0),0),"")</f>
        <v/>
      </c>
      <c r="G9" s="35" t="str">
        <f>IFERROR(VLOOKUP($C9,'Entocentric lens DB'!$B$6:$U$312,MATCH('Entocentric lens DB'!$H$4,'Entocentric lens DB'!$B$4:$U$4,0),0),"")</f>
        <v/>
      </c>
      <c r="H9" s="35" t="str">
        <f>IFERROR(VLOOKUP($C9,'Entocentric lens DB'!$B$6:$U$312,MATCH('Entocentric lens DB'!$Q$4,'Entocentric lens DB'!$B$4:$U$4,0),0),"")</f>
        <v/>
      </c>
      <c r="I9" s="42" t="str">
        <f>IFERROR(VLOOKUP($C9,'Entocentric lens DB'!$B$6:$U$312,MATCH('Entocentric lens DB'!$R$4,'Entocentric lens DB'!$B$4:$U$4,0),0),"")</f>
        <v/>
      </c>
      <c r="J9" s="35" t="str">
        <f>IFERROR(VLOOKUP($I9,'Optotune lens DB'!$B$5:$I$25,MATCH('Optotune lens DB'!$I$4,'Optotune lens DB'!$B$4:$I$4,0),0),"")</f>
        <v/>
      </c>
      <c r="L9" s="35" t="str">
        <f>IFERROR(VLOOKUP($C9,'Entocentric lens DB'!$B$6:$U$312,MATCH('Entocentric lens DB'!$S$4,'Entocentric lens DB'!$B$4:$U$4,0),0),"")</f>
        <v/>
      </c>
      <c r="M9" s="41" t="str">
        <f>IF(ISBLANK(C9),"",'Entocentric lenses'!$H$3)</f>
        <v/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/>
      </c>
      <c r="O9" s="32" t="str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/>
      </c>
      <c r="P9" s="35"/>
      <c r="Q9" s="45" t="str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/>
      </c>
    </row>
    <row r="10" spans="1:19">
      <c r="B10" s="3" t="str">
        <f>IFERROR(VLOOKUP($C10,'Entocentric lens DB'!$B$6:$U$312,MATCH('Entocentric lens DB'!$C$4,'Entocentric lens DB'!$B$4:$U$4,0),0),"")</f>
        <v/>
      </c>
      <c r="D10" s="35" t="str">
        <f>IFERROR(VLOOKUP($C10,'Entocentric lens DB'!$B$6:$U$312,MATCH('Entocentric lens DB'!$D$4,'Entocentric lens DB'!$B$4:$U$4,0),0),"")</f>
        <v/>
      </c>
      <c r="E10" s="35" t="str">
        <f>IFERROR(VLOOKUP($C10,'Entocentric lens DB'!$B$6:$U$312,MATCH('Entocentric lens DB'!$F$4,'Entocentric lens DB'!$B$4:$U$4,0),0),"")</f>
        <v/>
      </c>
      <c r="F10" s="35" t="str">
        <f>IFERROR(VLOOKUP($C10,'Entocentric lens DB'!$B$6:$U$312,MATCH('Entocentric lens DB'!$G$4,'Entocentric lens DB'!$B$4:$U$4,0),0),"")</f>
        <v/>
      </c>
      <c r="G10" s="35" t="str">
        <f>IFERROR(VLOOKUP($C10,'Entocentric lens DB'!$B$6:$U$312,MATCH('Entocentric lens DB'!$H$4,'Entocentric lens DB'!$B$4:$U$4,0),0),"")</f>
        <v/>
      </c>
      <c r="H10" s="35" t="str">
        <f>IFERROR(VLOOKUP($C10,'Entocentric lens DB'!$B$6:$U$312,MATCH('Entocentric lens DB'!$Q$4,'Entocentric lens DB'!$B$4:$U$4,0),0),"")</f>
        <v/>
      </c>
      <c r="I10" s="42" t="str">
        <f>IFERROR(VLOOKUP($C10,'Entocentric lens DB'!$B$6:$U$312,MATCH('Entocentric lens DB'!$R$4,'Entocentric lens DB'!$B$4:$U$4,0),0),"")</f>
        <v/>
      </c>
      <c r="J10" s="35" t="str">
        <f>IFERROR(VLOOKUP($I10,'Optotune lens DB'!$B$5:$I$25,MATCH('Optotune lens DB'!$I$4,'Optotune lens DB'!$B$4:$I$4,0),0),"")</f>
        <v/>
      </c>
      <c r="L10" s="35" t="str">
        <f>IFERROR(VLOOKUP($C10,'Entocentric lens DB'!$B$6:$U$312,MATCH('Entocentric lens DB'!$S$4,'Entocentric lens DB'!$B$4:$U$4,0),0),"")</f>
        <v/>
      </c>
      <c r="M10" s="41" t="str">
        <f>IF(ISBLANK(C10),"",'Entocentric lenses'!$H$3)</f>
        <v/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/>
      </c>
      <c r="O10" s="32" t="str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/>
      </c>
      <c r="P10" s="35"/>
      <c r="Q10" s="45" t="str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/>
      </c>
    </row>
    <row r="11" spans="1:19">
      <c r="B11" s="3" t="str">
        <f>IFERROR(VLOOKUP($C11,'Entocentric lens DB'!$B$6:$U$312,MATCH('Entocentric lens DB'!$C$4,'Entocentric lens DB'!$B$4:$U$4,0),0),"")</f>
        <v/>
      </c>
      <c r="D11" s="35" t="str">
        <f>IFERROR(VLOOKUP($C11,'Entocentric lens DB'!$B$6:$U$312,MATCH('Entocentric lens DB'!$D$4,'Entocentric lens DB'!$B$4:$U$4,0),0),"")</f>
        <v/>
      </c>
      <c r="E11" s="35" t="str">
        <f>IFERROR(VLOOKUP($C11,'Entocentric lens DB'!$B$6:$U$312,MATCH('Entocentric lens DB'!$F$4,'Entocentric lens DB'!$B$4:$U$4,0),0),"")</f>
        <v/>
      </c>
      <c r="F11" s="35" t="str">
        <f>IFERROR(VLOOKUP($C11,'Entocentric lens DB'!$B$6:$U$312,MATCH('Entocentric lens DB'!$G$4,'Entocentric lens DB'!$B$4:$U$4,0),0),"")</f>
        <v/>
      </c>
      <c r="G11" s="35" t="str">
        <f>IFERROR(VLOOKUP($C11,'Entocentric lens DB'!$B$6:$U$312,MATCH('Entocentric lens DB'!$H$4,'Entocentric lens DB'!$B$4:$U$4,0),0),"")</f>
        <v/>
      </c>
      <c r="H11" s="35" t="str">
        <f>IFERROR(VLOOKUP($C11,'Entocentric lens DB'!$B$6:$U$312,MATCH('Entocentric lens DB'!$Q$4,'Entocentric lens DB'!$B$4:$U$4,0),0),"")</f>
        <v/>
      </c>
      <c r="I11" s="42" t="str">
        <f>IFERROR(VLOOKUP($C11,'Entocentric lens DB'!$B$6:$U$312,MATCH('Entocentric lens DB'!$R$4,'Entocentric lens DB'!$B$4:$U$4,0),0),"")</f>
        <v/>
      </c>
      <c r="J11" s="35" t="str">
        <f>IFERROR(VLOOKUP($I11,'Optotune lens DB'!$B$5:$I$25,MATCH('Optotune lens DB'!$I$4,'Optotune lens DB'!$B$4:$I$4,0),0),"")</f>
        <v/>
      </c>
      <c r="L11" s="35" t="str">
        <f>IFERROR(VLOOKUP($C11,'Entocentric lens DB'!$B$6:$U$312,MATCH('Entocentric lens DB'!$S$4,'Entocentric lens DB'!$B$4:$U$4,0),0),"")</f>
        <v/>
      </c>
      <c r="M11" s="41" t="str">
        <f>IF(ISBLANK(C11),"",'Entocentric lenses'!$H$3)</f>
        <v/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/>
      </c>
      <c r="O11" s="32" t="str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/>
      </c>
      <c r="P11" s="35"/>
      <c r="Q11" s="45" t="str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/>
      </c>
    </row>
    <row r="12" spans="1:19">
      <c r="B12" s="3" t="str">
        <f>IFERROR(VLOOKUP($C12,'Entocentric lens DB'!$B$6:$U$312,MATCH('Entocentric lens DB'!$C$4,'Entocentric lens DB'!$B$4:$U$4,0),0),"")</f>
        <v/>
      </c>
      <c r="D12" s="35" t="str">
        <f>IFERROR(VLOOKUP($C12,'Entocentric lens DB'!$B$6:$U$312,MATCH('Entocentric lens DB'!$D$4,'Entocentric lens DB'!$B$4:$U$4,0),0),"")</f>
        <v/>
      </c>
      <c r="E12" s="35" t="str">
        <f>IFERROR(VLOOKUP($C12,'Entocentric lens DB'!$B$6:$U$312,MATCH('Entocentric lens DB'!$F$4,'Entocentric lens DB'!$B$4:$U$4,0),0),"")</f>
        <v/>
      </c>
      <c r="F12" s="35" t="str">
        <f>IFERROR(VLOOKUP($C12,'Entocentric lens DB'!$B$6:$U$312,MATCH('Entocentric lens DB'!$G$4,'Entocentric lens DB'!$B$4:$U$4,0),0),"")</f>
        <v/>
      </c>
      <c r="G12" s="35" t="str">
        <f>IFERROR(VLOOKUP($C12,'Entocentric lens DB'!$B$6:$U$312,MATCH('Entocentric lens DB'!$H$4,'Entocentric lens DB'!$B$4:$U$4,0),0),"")</f>
        <v/>
      </c>
      <c r="H12" s="35" t="str">
        <f>IFERROR(VLOOKUP($C12,'Entocentric lens DB'!$B$6:$U$312,MATCH('Entocentric lens DB'!$Q$4,'Entocentric lens DB'!$B$4:$U$4,0),0),"")</f>
        <v/>
      </c>
      <c r="I12" s="42" t="str">
        <f>IFERROR(VLOOKUP($C12,'Entocentric lens DB'!$B$6:$U$312,MATCH('Entocentric lens DB'!$R$4,'Entocentric lens DB'!$B$4:$U$4,0),0),"")</f>
        <v/>
      </c>
      <c r="J12" s="35" t="str">
        <f>IFERROR(VLOOKUP($I12,'Optotune lens DB'!$B$5:$I$25,MATCH('Optotune lens DB'!$I$4,'Optotune lens DB'!$B$4:$I$4,0),0),"")</f>
        <v/>
      </c>
      <c r="L12" s="35" t="str">
        <f>IFERROR(VLOOKUP($C12,'Entocentric lens DB'!$B$6:$U$312,MATCH('Entocentric lens DB'!$S$4,'Entocentric lens DB'!$B$4:$U$4,0),0),"")</f>
        <v/>
      </c>
      <c r="M12" s="41" t="str">
        <f>IF(ISBLANK(C12),"",'Entocentric lenses'!$H$3)</f>
        <v/>
      </c>
      <c r="N12" s="32"/>
      <c r="O12" s="32" t="str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/>
      </c>
      <c r="P12" s="35"/>
      <c r="Q12" s="45" t="str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/>
      </c>
    </row>
    <row r="13" spans="1:19">
      <c r="B13" s="3" t="str">
        <f>IFERROR(VLOOKUP($C13,'Entocentric lens DB'!$B$6:$U$312,MATCH('Entocentric lens DB'!$C$4,'Entocentric lens DB'!$B$4:$U$4,0),0),"")</f>
        <v/>
      </c>
      <c r="D13" s="35" t="str">
        <f>IFERROR(VLOOKUP($C13,'Entocentric lens DB'!$B$6:$U$312,MATCH('Entocentric lens DB'!$D$4,'Entocentric lens DB'!$B$4:$U$4,0),0),"")</f>
        <v/>
      </c>
      <c r="E13" s="35" t="str">
        <f>IFERROR(VLOOKUP($C13,'Entocentric lens DB'!$B$6:$U$312,MATCH('Entocentric lens DB'!$F$4,'Entocentric lens DB'!$B$4:$U$4,0),0),"")</f>
        <v/>
      </c>
      <c r="F13" s="35" t="str">
        <f>IFERROR(VLOOKUP($C13,'Entocentric lens DB'!$B$6:$U$312,MATCH('Entocentric lens DB'!$G$4,'Entocentric lens DB'!$B$4:$U$4,0),0),"")</f>
        <v/>
      </c>
      <c r="G13" s="35" t="str">
        <f>IFERROR(VLOOKUP($C13,'Entocentric lens DB'!$B$6:$U$312,MATCH('Entocentric lens DB'!$H$4,'Entocentric lens DB'!$B$4:$U$4,0),0),"")</f>
        <v/>
      </c>
      <c r="H13" s="35" t="str">
        <f>IFERROR(VLOOKUP($C13,'Entocentric lens DB'!$B$6:$U$312,MATCH('Entocentric lens DB'!$Q$4,'Entocentric lens DB'!$B$4:$U$4,0),0),"")</f>
        <v/>
      </c>
      <c r="I13" s="42" t="str">
        <f>IFERROR(VLOOKUP($C13,'Entocentric lens DB'!$B$6:$U$312,MATCH('Entocentric lens DB'!$R$4,'Entocentric lens DB'!$B$4:$U$4,0),0),"")</f>
        <v/>
      </c>
      <c r="J13" s="35" t="str">
        <f>IFERROR(VLOOKUP($I13,'Optotune lens DB'!$B$5:$I$25,MATCH('Optotune lens DB'!$I$4,'Optotune lens DB'!$B$4:$I$4,0),0),"")</f>
        <v/>
      </c>
      <c r="L13" s="35" t="str">
        <f>IFERROR(VLOOKUP($C13,'Entocentric lens DB'!$B$6:$U$312,MATCH('Entocentric lens DB'!$S$4,'Entocentric lens DB'!$B$4:$U$4,0),0),"")</f>
        <v/>
      </c>
      <c r="M13" s="41" t="str">
        <f>IF(ISBLANK(C13),"",'Entocentric lenses'!$H$3)</f>
        <v/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/>
      </c>
      <c r="O13" s="32" t="str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/>
      </c>
      <c r="P13" s="35"/>
      <c r="Q13" s="45" t="str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/>
      </c>
    </row>
    <row r="14" spans="1:19">
      <c r="B14" s="3" t="str">
        <f>IFERROR(VLOOKUP($C14,'Entocentric lens DB'!$B$6:$U$312,MATCH('Entocentric lens DB'!$C$4,'Entocentric lens DB'!$B$4:$U$4,0),0),"")</f>
        <v/>
      </c>
      <c r="D14" s="35" t="str">
        <f>IFERROR(VLOOKUP($C14,'Entocentric lens DB'!$B$6:$U$312,MATCH('Entocentric lens DB'!$D$4,'Entocentric lens DB'!$B$4:$U$4,0),0),"")</f>
        <v/>
      </c>
      <c r="E14" s="35" t="str">
        <f>IFERROR(VLOOKUP($C14,'Entocentric lens DB'!$B$6:$U$312,MATCH('Entocentric lens DB'!$F$4,'Entocentric lens DB'!$B$4:$U$4,0),0),"")</f>
        <v/>
      </c>
      <c r="F14" s="35" t="str">
        <f>IFERROR(VLOOKUP($C14,'Entocentric lens DB'!$B$6:$U$312,MATCH('Entocentric lens DB'!$G$4,'Entocentric lens DB'!$B$4:$U$4,0),0),"")</f>
        <v/>
      </c>
      <c r="G14" s="35" t="str">
        <f>IFERROR(VLOOKUP($C14,'Entocentric lens DB'!$B$6:$U$312,MATCH('Entocentric lens DB'!$H$4,'Entocentric lens DB'!$B$4:$U$4,0),0),"")</f>
        <v/>
      </c>
      <c r="H14" s="35" t="str">
        <f>IFERROR(VLOOKUP($C14,'Entocentric lens DB'!$B$6:$U$312,MATCH('Entocentric lens DB'!$Q$4,'Entocentric lens DB'!$B$4:$U$4,0),0),"")</f>
        <v/>
      </c>
      <c r="I14" s="42" t="str">
        <f>IFERROR(VLOOKUP($C14,'Entocentric lens DB'!$B$6:$U$312,MATCH('Entocentric lens DB'!$R$4,'Entocentric lens DB'!$B$4:$U$4,0),0),"")</f>
        <v/>
      </c>
      <c r="J14" s="35" t="str">
        <f>IFERROR(VLOOKUP($I14,'Optotune lens DB'!$B$5:$I$25,MATCH('Optotune lens DB'!$I$4,'Optotune lens DB'!$B$4:$I$4,0),0),"")</f>
        <v/>
      </c>
      <c r="L14" s="35" t="str">
        <f>IFERROR(VLOOKUP($C14,'Entocentric lens DB'!$B$6:$U$312,MATCH('Entocentric lens DB'!$S$4,'Entocentric lens DB'!$B$4:$U$4,0),0),"")</f>
        <v/>
      </c>
      <c r="M14" s="41" t="str">
        <f>IF(ISBLANK(C14),"",'Entocentric lenses'!$H$3)</f>
        <v/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/>
      </c>
      <c r="O14" s="32" t="str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/>
      </c>
      <c r="P14" s="35"/>
      <c r="Q14" s="45" t="str">
        <f>IFERROR(IF(VLOOKUP($C14,'Entocentric lens DB'!$B$6:$U$312,MATCH('Entocentric lens DB'!$N$4,'Entocentric lens DB'!$B$4:$U$4,0),0)=0,"",VLOOKUP($C14,'Entocentric lens DB'!$B$6:$U$312,MATCH('Entocentric lens DB'!$N$4,'Entocentric lens DB'!$B$4:$U$4,0),0)),"")</f>
        <v/>
      </c>
    </row>
    <row r="15" spans="1:19">
      <c r="B15" s="3" t="str">
        <f>IFERROR(VLOOKUP($C15,'Entocentric lens DB'!$B$6:$U$312,MATCH('Entocentric lens DB'!$C$4,'Entocentric lens DB'!$B$4:$U$4,0),0),"")</f>
        <v/>
      </c>
      <c r="D15" s="35" t="str">
        <f>IFERROR(VLOOKUP($C15,'Entocentric lens DB'!$B$6:$U$312,MATCH('Entocentric lens DB'!$D$4,'Entocentric lens DB'!$B$4:$U$4,0),0),"")</f>
        <v/>
      </c>
      <c r="E15" s="35" t="str">
        <f>IFERROR(VLOOKUP($C15,'Entocentric lens DB'!$B$6:$U$312,MATCH('Entocentric lens DB'!$F$4,'Entocentric lens DB'!$B$4:$U$4,0),0),"")</f>
        <v/>
      </c>
      <c r="F15" s="35" t="str">
        <f>IFERROR(VLOOKUP($C15,'Entocentric lens DB'!$B$6:$U$312,MATCH('Entocentric lens DB'!$G$4,'Entocentric lens DB'!$B$4:$U$4,0),0),"")</f>
        <v/>
      </c>
      <c r="G15" s="35" t="str">
        <f>IFERROR(VLOOKUP($C15,'Entocentric lens DB'!$B$6:$U$312,MATCH('Entocentric lens DB'!$H$4,'Entocentric lens DB'!$B$4:$U$4,0),0),"")</f>
        <v/>
      </c>
      <c r="H15" s="35" t="str">
        <f>IFERROR(VLOOKUP($C15,'Entocentric lens DB'!$B$6:$U$312,MATCH('Entocentric lens DB'!$Q$4,'Entocentric lens DB'!$B$4:$U$4,0),0),"")</f>
        <v/>
      </c>
      <c r="I15" s="42" t="str">
        <f>IFERROR(VLOOKUP($C15,'Entocentric lens DB'!$B$6:$U$312,MATCH('Entocentric lens DB'!$R$4,'Entocentric lens DB'!$B$4:$U$4,0),0),"")</f>
        <v/>
      </c>
      <c r="J15" s="35" t="str">
        <f>IFERROR(VLOOKUP($I15,'Optotune lens DB'!$B$5:$I$25,MATCH('Optotune lens DB'!$I$4,'Optotune lens DB'!$B$4:$I$4,0),0),"")</f>
        <v/>
      </c>
      <c r="L15" s="35" t="str">
        <f>IFERROR(VLOOKUP($C15,'Entocentric lens DB'!$B$6:$U$312,MATCH('Entocentric lens DB'!$S$4,'Entocentric lens DB'!$B$4:$U$4,0),0),"")</f>
        <v/>
      </c>
      <c r="M15" s="41" t="str">
        <f>IF(ISBLANK(C15),"",'Entocentric lenses'!$H$3)</f>
        <v/>
      </c>
      <c r="N15" s="32" t="str">
        <f>IF(ISBLANK(C15),"",IF(IFERROR(1000/(1000/$M15+VLOOKUP($I15,'Optotune lens DB'!$B$5:$H$25,MATCH('Optotune lens DB'!$D$4,'Optotune lens DB'!$B$4:$H$4,0),0)),"inf")&lt;0,"inf",IFERROR(1000/(1000/$M15+VLOOKUP($I15,'Optotune lens DB'!$B$5:$H$25,MATCH('Optotune lens DB'!$D$4,'Optotune lens DB'!$B$4:$H$4,0),0)),"inf")))</f>
        <v/>
      </c>
      <c r="O15" s="32" t="str">
        <f>IF(ISBLANK(C15),"",IF(N15="inf",1000/(VLOOKUP($I15,'Optotune lens DB'!$B$5:$H$25,MATCH('Optotune lens DB'!$E$4,'Optotune lens DB'!$B$4:$H$4,0),0)-VLOOKUP($I15,'Optotune lens DB'!$B$5:$H$25,MATCH('Optotune lens DB'!$D$4,'Optotune lens DB'!$B$4:$H$4,0),0)),1000/(1000/$M15+VLOOKUP($I15,'Optotune lens DB'!$B$5:$H$25,MATCH('Optotune lens DB'!$E$4,'Optotune lens DB'!$B$4:$H$4,0),0))))</f>
        <v/>
      </c>
      <c r="P15" s="35"/>
      <c r="Q15" s="45" t="str">
        <f>IFERROR(IF(VLOOKUP($C15,'Entocentric lens DB'!$B$6:$U$312,MATCH('Entocentric lens DB'!$N$4,'Entocentric lens DB'!$B$4:$U$4,0),0)=0,"",VLOOKUP($C15,'Entocentric lens DB'!$B$6:$U$312,MATCH('Entocentric lens DB'!$N$4,'Entocentric lens DB'!$B$4:$U$4,0),0)),"")</f>
        <v/>
      </c>
    </row>
    <row r="16" spans="1:19">
      <c r="B16" s="3" t="str">
        <f>IFERROR(VLOOKUP($C16,'Entocentric lens DB'!$B$6:$U$312,MATCH('Entocentric lens DB'!$C$4,'Entocentric lens DB'!$B$4:$U$4,0),0),"")</f>
        <v/>
      </c>
      <c r="D16" s="35" t="str">
        <f>IFERROR(VLOOKUP($C16,'Entocentric lens DB'!$B$6:$U$312,MATCH('Entocentric lens DB'!$D$4,'Entocentric lens DB'!$B$4:$U$4,0),0),"")</f>
        <v/>
      </c>
      <c r="E16" s="35" t="str">
        <f>IFERROR(VLOOKUP($C16,'Entocentric lens DB'!$B$6:$U$312,MATCH('Entocentric lens DB'!$F$4,'Entocentric lens DB'!$B$4:$U$4,0),0),"")</f>
        <v/>
      </c>
      <c r="F16" s="35" t="str">
        <f>IFERROR(VLOOKUP($C16,'Entocentric lens DB'!$B$6:$U$312,MATCH('Entocentric lens DB'!$G$4,'Entocentric lens DB'!$B$4:$U$4,0),0),"")</f>
        <v/>
      </c>
      <c r="G16" s="35" t="str">
        <f>IFERROR(VLOOKUP($C16,'Entocentric lens DB'!$B$6:$U$312,MATCH('Entocentric lens DB'!$H$4,'Entocentric lens DB'!$B$4:$U$4,0),0),"")</f>
        <v/>
      </c>
      <c r="H16" s="35" t="str">
        <f>IFERROR(VLOOKUP($C16,'Entocentric lens DB'!$B$6:$U$312,MATCH('Entocentric lens DB'!$Q$4,'Entocentric lens DB'!$B$4:$U$4,0),0),"")</f>
        <v/>
      </c>
      <c r="I16" s="42" t="str">
        <f>IFERROR(VLOOKUP($C16,'Entocentric lens DB'!$B$6:$U$312,MATCH('Entocentric lens DB'!$R$4,'Entocentric lens DB'!$B$4:$U$4,0),0),"")</f>
        <v/>
      </c>
      <c r="J16" s="35" t="str">
        <f>IFERROR(VLOOKUP($I16,'Optotune lens DB'!$B$5:$I$25,MATCH('Optotune lens DB'!$I$4,'Optotune lens DB'!$B$4:$I$4,0),0),"")</f>
        <v/>
      </c>
      <c r="L16" s="35" t="str">
        <f>IFERROR(VLOOKUP($C16,'Entocentric lens DB'!$B$6:$U$312,MATCH('Entocentric lens DB'!$S$4,'Entocentric lens DB'!$B$4:$U$4,0),0),"")</f>
        <v/>
      </c>
      <c r="M16" s="41" t="str">
        <f>IF(ISBLANK(C16),"",'Entocentric lenses'!$H$3)</f>
        <v/>
      </c>
      <c r="N16" s="32" t="str">
        <f>IF(ISBLANK(C16),"",IF(IFERROR(1000/(1000/$M16+VLOOKUP($I16,'Optotune lens DB'!$B$5:$H$25,MATCH('Optotune lens DB'!$D$4,'Optotune lens DB'!$B$4:$H$4,0),0)),"inf")&lt;0,"inf",IFERROR(1000/(1000/$M16+VLOOKUP($I16,'Optotune lens DB'!$B$5:$H$25,MATCH('Optotune lens DB'!$D$4,'Optotune lens DB'!$B$4:$H$4,0),0)),"inf")))</f>
        <v/>
      </c>
      <c r="O16" s="32" t="str">
        <f>IF(ISBLANK(C16),"",IF(N16="inf",1000/(VLOOKUP($I16,'Optotune lens DB'!$B$5:$H$25,MATCH('Optotune lens DB'!$E$4,'Optotune lens DB'!$B$4:$H$4,0),0)-VLOOKUP($I16,'Optotune lens DB'!$B$5:$H$25,MATCH('Optotune lens DB'!$D$4,'Optotune lens DB'!$B$4:$H$4,0),0)),1000/(1000/$M16+VLOOKUP($I16,'Optotune lens DB'!$B$5:$H$25,MATCH('Optotune lens DB'!$E$4,'Optotune lens DB'!$B$4:$H$4,0),0))))</f>
        <v/>
      </c>
      <c r="P16" s="35"/>
      <c r="Q16" s="45" t="str">
        <f>IFERROR(IF(VLOOKUP($C16,'Entocentric lens DB'!$B$6:$U$312,MATCH('Entocentric lens DB'!$N$4,'Entocentric lens DB'!$B$4:$U$4,0),0)=0,"",VLOOKUP($C16,'Entocentric lens DB'!$B$6:$U$312,MATCH('Entocentric lens DB'!$N$4,'Entocentric lens DB'!$B$4:$U$4,0),0)),"")</f>
        <v/>
      </c>
    </row>
    <row r="17" spans="2:19">
      <c r="B17" s="3" t="str">
        <f>IFERROR(VLOOKUP($C17,'Entocentric lens DB'!$B$6:$U$312,MATCH('Entocentric lens DB'!$C$4,'Entocentric lens DB'!$B$4:$U$4,0),0),"")</f>
        <v/>
      </c>
      <c r="D17" s="35" t="str">
        <f>IFERROR(VLOOKUP($C17,'Entocentric lens DB'!$B$6:$U$312,MATCH('Entocentric lens DB'!$D$4,'Entocentric lens DB'!$B$4:$U$4,0),0),"")</f>
        <v/>
      </c>
      <c r="E17" s="35" t="str">
        <f>IFERROR(VLOOKUP($C17,'Entocentric lens DB'!$B$6:$U$312,MATCH('Entocentric lens DB'!$F$4,'Entocentric lens DB'!$B$4:$U$4,0),0),"")</f>
        <v/>
      </c>
      <c r="F17" s="35" t="str">
        <f>IFERROR(VLOOKUP($C17,'Entocentric lens DB'!$B$6:$U$312,MATCH('Entocentric lens DB'!$G$4,'Entocentric lens DB'!$B$4:$U$4,0),0),"")</f>
        <v/>
      </c>
      <c r="G17" s="35" t="str">
        <f>IFERROR(VLOOKUP($C17,'Entocentric lens DB'!$B$6:$U$312,MATCH('Entocentric lens DB'!$H$4,'Entocentric lens DB'!$B$4:$U$4,0),0),"")</f>
        <v/>
      </c>
      <c r="H17" s="35" t="str">
        <f>IFERROR(VLOOKUP($C17,'Entocentric lens DB'!$B$6:$U$312,MATCH('Entocentric lens DB'!$Q$4,'Entocentric lens DB'!$B$4:$U$4,0),0),"")</f>
        <v/>
      </c>
      <c r="I17" s="42" t="str">
        <f>IFERROR(VLOOKUP($C17,'Entocentric lens DB'!$B$6:$U$312,MATCH('Entocentric lens DB'!$R$4,'Entocentric lens DB'!$B$4:$U$4,0),0),"")</f>
        <v/>
      </c>
      <c r="J17" s="35" t="str">
        <f>IFERROR(VLOOKUP($I17,'Optotune lens DB'!$B$5:$I$25,MATCH('Optotune lens DB'!$I$4,'Optotune lens DB'!$B$4:$I$4,0),0),"")</f>
        <v/>
      </c>
      <c r="L17" s="35" t="str">
        <f>IFERROR(VLOOKUP($C17,'Entocentric lens DB'!$B$6:$U$312,MATCH('Entocentric lens DB'!$S$4,'Entocentric lens DB'!$B$4:$U$4,0),0),"")</f>
        <v/>
      </c>
      <c r="M17" s="41" t="str">
        <f>IF(ISBLANK(C17),"",'Entocentric lenses'!$H$3)</f>
        <v/>
      </c>
      <c r="N17" s="32" t="str">
        <f>IF(ISBLANK(C17),"",IF(IFERROR(1000/(1000/$M17+VLOOKUP($I17,'Optotune lens DB'!$B$5:$H$25,MATCH('Optotune lens DB'!$D$4,'Optotune lens DB'!$B$4:$H$4,0),0)),"inf")&lt;0,"inf",IFERROR(1000/(1000/$M17+VLOOKUP($I17,'Optotune lens DB'!$B$5:$H$25,MATCH('Optotune lens DB'!$D$4,'Optotune lens DB'!$B$4:$H$4,0),0)),"inf")))</f>
        <v/>
      </c>
      <c r="O17" s="32" t="str">
        <f>IF(ISBLANK(C17),"",IF(N17="inf",1000/(VLOOKUP($I17,'Optotune lens DB'!$B$5:$H$25,MATCH('Optotune lens DB'!$E$4,'Optotune lens DB'!$B$4:$H$4,0),0)-VLOOKUP($I17,'Optotune lens DB'!$B$5:$H$25,MATCH('Optotune lens DB'!$D$4,'Optotune lens DB'!$B$4:$H$4,0),0)),1000/(1000/$M17+VLOOKUP($I17,'Optotune lens DB'!$B$5:$H$25,MATCH('Optotune lens DB'!$E$4,'Optotune lens DB'!$B$4:$H$4,0),0))))</f>
        <v/>
      </c>
      <c r="P17" s="35"/>
      <c r="Q17" s="45" t="str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/>
      </c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1" t="s">
        <v>121</v>
      </c>
      <c r="C20" s="30" t="s">
        <v>0</v>
      </c>
      <c r="D20" s="30"/>
      <c r="E20" s="30" t="s">
        <v>0</v>
      </c>
      <c r="F20" s="30" t="s">
        <v>0</v>
      </c>
      <c r="G20" s="30" t="s">
        <v>0</v>
      </c>
      <c r="H20" s="30" t="s">
        <v>0</v>
      </c>
      <c r="I20" s="30" t="s">
        <v>0</v>
      </c>
      <c r="J20" s="30" t="s">
        <v>0</v>
      </c>
      <c r="K20" s="30" t="s">
        <v>0</v>
      </c>
      <c r="L20" s="30" t="s">
        <v>0</v>
      </c>
      <c r="M20" s="30" t="s">
        <v>0</v>
      </c>
      <c r="N20" s="30" t="s">
        <v>0</v>
      </c>
      <c r="O20" s="30" t="s">
        <v>0</v>
      </c>
      <c r="P20" s="43" t="s">
        <v>0</v>
      </c>
      <c r="Q20" s="44" t="s">
        <v>0</v>
      </c>
      <c r="R20" s="30" t="s">
        <v>0</v>
      </c>
      <c r="S20" s="30" t="s">
        <v>0</v>
      </c>
    </row>
    <row r="22" spans="2:19">
      <c r="B22" s="158" t="s">
        <v>64</v>
      </c>
    </row>
  </sheetData>
  <phoneticPr fontId="20" type="noConversion"/>
  <dataValidations count="4">
    <dataValidation type="list" allowBlank="1" showInputMessage="1" showErrorMessage="1" sqref="E5:E19" xr:uid="{00000000-0002-0000-0E00-000000000000}">
      <formula1>Mounts</formula1>
    </dataValidation>
    <dataValidation type="list" allowBlank="1" showInputMessage="1" showErrorMessage="1" sqref="F5:F19" xr:uid="{00000000-0002-0000-0E00-000001000000}">
      <formula1>Formats</formula1>
    </dataValidation>
    <dataValidation type="list" allowBlank="1" showInputMessage="1" showErrorMessage="1" sqref="G5:G19" xr:uid="{00000000-0002-0000-0E00-000002000000}">
      <formula1>Filter</formula1>
    </dataValidation>
    <dataValidation type="list" allowBlank="1" showInputMessage="1" showErrorMessage="1" sqref="H5:H19 J5:J19" xr:uid="{00000000-0002-0000-0E00-000003000000}">
      <formula1>Prices</formula1>
    </dataValidation>
  </dataValidations>
  <hyperlinks>
    <hyperlink ref="B2" location="'Entocentric lenses'!A1" display="Back to overview" xr:uid="{21896269-AF60-4500-B460-ED4AD5D6CEAB}"/>
    <hyperlink ref="B22" location="'Entocentric lens DB'!A1" display="Entocentric lens database" xr:uid="{DA1C328B-E9C3-4DF7-868F-A48421959FAD}"/>
  </hyperlinks>
  <pageMargins left="0.3" right="0.3" top="0.5" bottom="0.5" header="0.1" footer="0.1"/>
  <pageSetup paperSize="9" scale="54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pageSetUpPr fitToPage="1"/>
  </sheetPr>
  <dimension ref="A1:S22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4.1406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0.285156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122.28515625" style="3" bestFit="1" customWidth="1"/>
    <col min="20" max="16384" width="9.140625" style="3"/>
  </cols>
  <sheetData>
    <row r="1" spans="1:19" ht="18.75">
      <c r="A1" s="2"/>
      <c r="B1" s="7" t="s">
        <v>202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Opto Engineering</v>
      </c>
      <c r="C5" s="3" t="s">
        <v>203</v>
      </c>
      <c r="D5" s="35">
        <f>IFERROR(VLOOKUP($C5,'Entocentric lens DB'!$B$6:$U$312,MATCH('Entocentric lens DB'!$D$4,'Entocentric lens DB'!$B$4:$U$4,0),0),"")</f>
        <v>8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2/3"</v>
      </c>
      <c r="G5" s="35" t="str">
        <f>IFERROR(VLOOKUP($C5,'Entocentric lens DB'!$B$6:$U$312,MATCH('Entocentric lens DB'!$H$4,'Entocentric lens DB'!$B$4:$U$4,0),0),"")</f>
        <v>M30.5x0.5</v>
      </c>
      <c r="H5" s="35" t="str">
        <f>IFERROR(VLOOKUP($C5,'Entocentric lens DB'!$B$6:$U$312,MATCH('Entocentric lens DB'!$Q$4,'Entocentric lens DB'!$B$4:$U$4,0),0),"")</f>
        <v>500-1000$</v>
      </c>
      <c r="I5" s="42" t="str">
        <f>IFERROR(VLOOKUP($C5,'Entocentric lens DB'!$B$6:$U$312,MATCH('Entocentric lens DB'!$R$4,'Entocentric lens DB'!$B$4:$U$4,0),0),"")</f>
        <v>EL-3-10-VIS-26D-FPC</v>
      </c>
      <c r="J5" s="35" t="str">
        <f>IFERROR(VLOOKUP($I5,'Optotune lens DB'!$B$5:$I$25,MATCH('Optotune lens DB'!$I$4,'Optotune lens DB'!$B$4:$I$4,0),0),"")</f>
        <v>100-200$</v>
      </c>
      <c r="K5" s="3" t="s">
        <v>119</v>
      </c>
      <c r="L5" s="35" t="str">
        <f>IFERROR(VLOOKUP($C5,'Entocentric lens DB'!$B$6:$U$312,MATCH('Entocentric lens DB'!$S$4,'Entocentric lens DB'!$B$4:$U$4,0),0),"")</f>
        <v>NA</v>
      </c>
      <c r="M5" s="41"/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v>100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3.5</v>
      </c>
    </row>
    <row r="6" spans="1:19">
      <c r="B6" s="3" t="str">
        <f>IFERROR(VLOOKUP($C6,'Entocentric lens DB'!$B$6:$U$312,MATCH('Entocentric lens DB'!$C$4,'Entocentric lens DB'!$B$4:$U$4,0),0),"")</f>
        <v>Kowa</v>
      </c>
      <c r="C6" s="28" t="s">
        <v>204</v>
      </c>
      <c r="D6" s="35">
        <f>IFERROR(VLOOKUP($C6,'Entocentric lens DB'!$B$6:$U$312,MATCH('Entocentric lens DB'!$D$4,'Entocentric lens DB'!$B$4:$U$4,0),0),"")</f>
        <v>8</v>
      </c>
      <c r="E6" s="35" t="str">
        <f>IFERROR(VLOOKUP($C6,'Entocentric lens DB'!$B$6:$U$312,MATCH('Entocentric lens DB'!$F$4,'Entocentric lens DB'!$B$4:$U$4,0),0),"")</f>
        <v>C-mount</v>
      </c>
      <c r="F6" s="35" t="str">
        <f>IFERROR(VLOOKUP($C6,'Entocentric lens DB'!$B$6:$U$312,MATCH('Entocentric lens DB'!$G$4,'Entocentric lens DB'!$B$4:$U$4,0),0),"")</f>
        <v>2/3"</v>
      </c>
      <c r="G6" s="35" t="str">
        <f>IFERROR(VLOOKUP($C6,'Entocentric lens DB'!$B$6:$U$312,MATCH('Entocentric lens DB'!$H$4,'Entocentric lens DB'!$B$4:$U$4,0),0),"")</f>
        <v>M27x0.5</v>
      </c>
      <c r="H6" s="35" t="str">
        <f>IFERROR(VLOOKUP($C6,'Entocentric lens DB'!$B$6:$U$312,MATCH('Entocentric lens DB'!$Q$4,'Entocentric lens DB'!$B$4:$U$4,0),0),"")</f>
        <v>100-200$</v>
      </c>
      <c r="I6" s="42" t="str">
        <f>IFERROR(VLOOKUP($C6,'Entocentric lens DB'!$B$6:$U$312,MATCH('Entocentric lens DB'!$R$4,'Entocentric lens DB'!$B$4:$U$4,0),0),"")</f>
        <v>EL-16-40-TC-VIS-5D-M27</v>
      </c>
      <c r="J6" s="35" t="str">
        <f>IFERROR(VLOOKUP($I6,'Optotune lens DB'!$B$5:$I$25,MATCH('Optotune lens DB'!$I$4,'Optotune lens DB'!$B$4:$I$4,0),0),"")</f>
        <v>500-1000$</v>
      </c>
      <c r="K6" s="3" t="s">
        <v>114</v>
      </c>
      <c r="L6" s="35" t="str">
        <f>IFERROR(VLOOKUP($C6,'Entocentric lens DB'!$B$6:$U$312,MATCH('Entocentric lens DB'!$S$4,'Entocentric lens DB'!$B$4:$U$4,0),0),"")</f>
        <v>NA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200</v>
      </c>
      <c r="P6" s="35" t="s">
        <v>205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5</v>
      </c>
    </row>
    <row r="7" spans="1:19">
      <c r="B7" s="3" t="str">
        <f>IFERROR(VLOOKUP($C7,'Entocentric lens DB'!$B$6:$U$312,MATCH('Entocentric lens DB'!$C$4,'Entocentric lens DB'!$B$4:$U$4,0),0),"")</f>
        <v>Fujinon</v>
      </c>
      <c r="C7" s="49" t="s">
        <v>206</v>
      </c>
      <c r="D7" s="35">
        <f>IFERROR(VLOOKUP($C7,'Entocentric lens DB'!$B$6:$U$312,MATCH('Entocentric lens DB'!$D$4,'Entocentric lens DB'!$B$4:$U$4,0),0),"")</f>
        <v>8</v>
      </c>
      <c r="E7" s="35" t="str">
        <f>IFERROR(VLOOKUP($C7,'Entocentric lens DB'!$B$6:$U$312,MATCH('Entocentric lens DB'!$F$4,'Entocentric lens DB'!$B$4:$U$4,0),0),"")</f>
        <v>C-mount</v>
      </c>
      <c r="F7" s="35" t="str">
        <f>IFERROR(VLOOKUP($C7,'Entocentric lens DB'!$B$6:$U$312,MATCH('Entocentric lens DB'!$G$4,'Entocentric lens DB'!$B$4:$U$4,0),0),"")</f>
        <v>2/3"</v>
      </c>
      <c r="G7" s="35" t="str">
        <f>IFERROR(VLOOKUP($C7,'Entocentric lens DB'!$B$6:$U$312,MATCH('Entocentric lens DB'!$H$4,'Entocentric lens DB'!$B$4:$U$4,0),0),"")</f>
        <v>M25.5x0.5</v>
      </c>
      <c r="H7" s="35" t="str">
        <f>IFERROR(VLOOKUP($C7,'Entocentric lens DB'!$B$6:$U$312,MATCH('Entocentric lens DB'!$Q$4,'Entocentric lens DB'!$B$4:$U$4,0),0),"")</f>
        <v>200-500$</v>
      </c>
      <c r="I7" s="42" t="str">
        <f>IFERROR(VLOOKUP($C7,'Entocentric lens DB'!$B$6:$U$312,MATCH('Entocentric lens DB'!$R$4,'Entocentric lens DB'!$B$4:$U$4,0),0),"")</f>
        <v>EL-16-40-TC-VIS-5D-M25.5</v>
      </c>
      <c r="J7" s="35" t="str">
        <f>IFERROR(VLOOKUP($I7,'Optotune lens DB'!$B$5:$I$25,MATCH('Optotune lens DB'!$I$4,'Optotune lens DB'!$B$4:$I$4,0),0),"")</f>
        <v>500-1000$</v>
      </c>
      <c r="K7" s="3" t="s">
        <v>114</v>
      </c>
      <c r="L7" s="35" t="str">
        <f>IFERROR(VLOOKUP($C7,'Entocentric lens DB'!$B$6:$U$312,MATCH('Entocentric lens DB'!$S$4,'Entocentric lens DB'!$B$4:$U$4,0),0),"")</f>
        <v>NA</v>
      </c>
      <c r="M7" s="41">
        <f>IF(ISBLANK(C7),"",'Entocentric lenses'!$H$3)</f>
        <v>2300</v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>inf</v>
      </c>
      <c r="O7" s="32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>200</v>
      </c>
      <c r="P7" s="35" t="s">
        <v>205</v>
      </c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3.5</v>
      </c>
    </row>
    <row r="8" spans="1:19">
      <c r="B8" s="3" t="str">
        <f>IFERROR(VLOOKUP($C8,'Entocentric lens DB'!$B$6:$U$312,MATCH('Entocentric lens DB'!$C$4,'Entocentric lens DB'!$B$4:$U$4,0),0),"")</f>
        <v>Lensation</v>
      </c>
      <c r="C8" s="49" t="s">
        <v>138</v>
      </c>
      <c r="D8" s="35">
        <f>IFERROR(VLOOKUP($C8,'Entocentric lens DB'!$B$6:$U$312,MATCH('Entocentric lens DB'!$D$4,'Entocentric lens DB'!$B$4:$U$4,0),0),"")</f>
        <v>8</v>
      </c>
      <c r="E8" s="35" t="str">
        <f>IFERROR(VLOOKUP($C8,'Entocentric lens DB'!$B$6:$U$312,MATCH('Entocentric lens DB'!$F$4,'Entocentric lens DB'!$B$4:$U$4,0),0),"")</f>
        <v>S-mount</v>
      </c>
      <c r="F8" s="35" t="str">
        <f>IFERROR(VLOOKUP($C8,'Entocentric lens DB'!$B$6:$U$312,MATCH('Entocentric lens DB'!$G$4,'Entocentric lens DB'!$B$4:$U$4,0),0),"")</f>
        <v>1/2"</v>
      </c>
      <c r="G8" s="35" t="str">
        <f>IFERROR(VLOOKUP($C8,'Entocentric lens DB'!$B$6:$U$312,MATCH('Entocentric lens DB'!$H$4,'Entocentric lens DB'!$B$4:$U$4,0),0),"")</f>
        <v>None</v>
      </c>
      <c r="H8" s="35" t="str">
        <f>IFERROR(VLOOKUP($C8,'Entocentric lens DB'!$B$6:$U$312,MATCH('Entocentric lens DB'!$Q$4,'Entocentric lens DB'!$B$4:$U$4,0),0),"")</f>
        <v>&lt;100$</v>
      </c>
      <c r="I8" s="42" t="str">
        <f>IFERROR(VLOOKUP($C8,'Entocentric lens DB'!$B$6:$U$312,MATCH('Entocentric lens DB'!$R$4,'Entocentric lens DB'!$B$4:$U$4,0),0),"")</f>
        <v>EL-16-40-TC-VIS-5D-C</v>
      </c>
      <c r="J8" s="35" t="str">
        <f>IFERROR(VLOOKUP($I8,'Optotune lens DB'!$B$5:$I$25,MATCH('Optotune lens DB'!$I$4,'Optotune lens DB'!$B$4:$I$4,0),0),"")</f>
        <v>500-1000$</v>
      </c>
      <c r="K8" s="3" t="s">
        <v>114</v>
      </c>
      <c r="L8" s="35" t="str">
        <f>IFERROR(VLOOKUP($C8,'Entocentric lens DB'!$B$6:$U$312,MATCH('Entocentric lens DB'!$S$4,'Entocentric lens DB'!$B$4:$U$4,0),0),"")</f>
        <v>&gt;=14 mm</v>
      </c>
      <c r="M8" s="41">
        <f>IF(ISBLANK(C8),"",'Entocentric lenses'!$H$3)</f>
        <v>2300</v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>inf</v>
      </c>
      <c r="O8" s="32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>200</v>
      </c>
      <c r="P8" s="35" t="s">
        <v>115</v>
      </c>
      <c r="Q8" s="45">
        <v>3</v>
      </c>
      <c r="S8" s="3" t="s">
        <v>116</v>
      </c>
    </row>
    <row r="9" spans="1:19">
      <c r="B9" s="3" t="str">
        <f>IFERROR(VLOOKUP($C9,'Entocentric lens DB'!$B$6:$U$312,MATCH('Entocentric lens DB'!$C$4,'Entocentric lens DB'!$B$4:$U$4,0),0),"")</f>
        <v>Lensation</v>
      </c>
      <c r="C9" s="49" t="s">
        <v>125</v>
      </c>
      <c r="D9" s="35">
        <f>IFERROR(VLOOKUP($C9,'Entocentric lens DB'!$B$6:$U$312,MATCH('Entocentric lens DB'!$D$4,'Entocentric lens DB'!$B$4:$U$4,0),0),"")</f>
        <v>8.42</v>
      </c>
      <c r="E9" s="35" t="str">
        <f>IFERROR(VLOOKUP($C9,'Entocentric lens DB'!$B$6:$U$312,MATCH('Entocentric lens DB'!$F$4,'Entocentric lens DB'!$B$4:$U$4,0),0),"")</f>
        <v>S-mount</v>
      </c>
      <c r="F9" s="35" t="str">
        <f>IFERROR(VLOOKUP($C9,'Entocentric lens DB'!$B$6:$U$312,MATCH('Entocentric lens DB'!$G$4,'Entocentric lens DB'!$B$4:$U$4,0),0),"")</f>
        <v>1/1.8"</v>
      </c>
      <c r="G9" s="35" t="str">
        <f>IFERROR(VLOOKUP($C9,'Entocentric lens DB'!$B$6:$U$312,MATCH('Entocentric lens DB'!$H$4,'Entocentric lens DB'!$B$4:$U$4,0),0),"")</f>
        <v>None</v>
      </c>
      <c r="H9" s="35" t="str">
        <f>IFERROR(VLOOKUP($C9,'Entocentric lens DB'!$B$6:$U$312,MATCH('Entocentric lens DB'!$Q$4,'Entocentric lens DB'!$B$4:$U$4,0),0),"")</f>
        <v>&lt;100$</v>
      </c>
      <c r="I9" s="42" t="str">
        <f>IFERROR(VLOOKUP($C9,'Entocentric lens DB'!$B$6:$U$312,MATCH('Entocentric lens DB'!$R$4,'Entocentric lens DB'!$B$4:$U$4,0),0),"")</f>
        <v>EL-16-40-TC-VIS-5D-C</v>
      </c>
      <c r="J9" s="35" t="str">
        <f>IFERROR(VLOOKUP($I9,'Optotune lens DB'!$B$5:$I$25,MATCH('Optotune lens DB'!$I$4,'Optotune lens DB'!$B$4:$I$4,0),0),"")</f>
        <v>500-1000$</v>
      </c>
      <c r="K9" s="3" t="s">
        <v>114</v>
      </c>
      <c r="L9" s="35" t="str">
        <f>IFERROR(VLOOKUP($C9,'Entocentric lens DB'!$B$6:$U$312,MATCH('Entocentric lens DB'!$S$4,'Entocentric lens DB'!$B$4:$U$4,0),0),"")</f>
        <v>None</v>
      </c>
      <c r="M9" s="41">
        <f>IF(ISBLANK(C9),"",'Entocentric lenses'!$H$3)</f>
        <v>2300</v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>inf</v>
      </c>
      <c r="O9" s="32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>200</v>
      </c>
      <c r="P9" s="35" t="s">
        <v>115</v>
      </c>
      <c r="Q9" s="45">
        <v>2.2000000000000002</v>
      </c>
      <c r="S9" s="3" t="s">
        <v>126</v>
      </c>
    </row>
    <row r="10" spans="1:19">
      <c r="B10" s="3" t="str">
        <f>IFERROR(VLOOKUP($C10,'Entocentric lens DB'!$B$6:$U$312,MATCH('Entocentric lens DB'!$C$4,'Entocentric lens DB'!$B$4:$U$4,0),0),"")</f>
        <v/>
      </c>
      <c r="C10" s="28"/>
      <c r="D10" s="35" t="str">
        <f>IFERROR(VLOOKUP($C10,'Entocentric lens DB'!$B$6:$U$312,MATCH('Entocentric lens DB'!$D$4,'Entocentric lens DB'!$B$4:$U$4,0),0),"")</f>
        <v/>
      </c>
      <c r="E10" s="35" t="str">
        <f>IFERROR(VLOOKUP($C10,'Entocentric lens DB'!$B$6:$U$312,MATCH('Entocentric lens DB'!$F$4,'Entocentric lens DB'!$B$4:$U$4,0),0),"")</f>
        <v/>
      </c>
      <c r="F10" s="35" t="str">
        <f>IFERROR(VLOOKUP($C10,'Entocentric lens DB'!$B$6:$U$312,MATCH('Entocentric lens DB'!$G$4,'Entocentric lens DB'!$B$4:$U$4,0),0),"")</f>
        <v/>
      </c>
      <c r="G10" s="35" t="str">
        <f>IFERROR(VLOOKUP($C10,'Entocentric lens DB'!$B$6:$U$312,MATCH('Entocentric lens DB'!$H$4,'Entocentric lens DB'!$B$4:$U$4,0),0),"")</f>
        <v/>
      </c>
      <c r="H10" s="35" t="str">
        <f>IFERROR(VLOOKUP($C10,'Entocentric lens DB'!$B$6:$U$312,MATCH('Entocentric lens DB'!$Q$4,'Entocentric lens DB'!$B$4:$U$4,0),0),"")</f>
        <v/>
      </c>
      <c r="I10" s="42" t="str">
        <f>IFERROR(VLOOKUP($C10,'Entocentric lens DB'!$B$6:$U$312,MATCH('Entocentric lens DB'!$R$4,'Entocentric lens DB'!$B$4:$U$4,0),0),"")</f>
        <v/>
      </c>
      <c r="J10" s="35" t="str">
        <f>IFERROR(VLOOKUP($I10,'Optotune lens DB'!$B$5:$I$25,MATCH('Optotune lens DB'!$I$4,'Optotune lens DB'!$B$4:$I$4,0),0),"")</f>
        <v/>
      </c>
      <c r="L10" s="35" t="str">
        <f>IFERROR(VLOOKUP($C10,'Entocentric lens DB'!$B$6:$U$312,MATCH('Entocentric lens DB'!$S$4,'Entocentric lens DB'!$B$4:$U$4,0),0),"")</f>
        <v/>
      </c>
      <c r="M10" s="41" t="str">
        <f>IF(ISBLANK(C10),"",'Entocentric lenses'!$H$3)</f>
        <v/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/>
      </c>
      <c r="O10" s="32" t="str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/>
      </c>
      <c r="P10" s="35"/>
      <c r="Q10" s="45" t="str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/>
      </c>
    </row>
    <row r="11" spans="1:19">
      <c r="B11" s="3" t="str">
        <f>IFERROR(VLOOKUP($C11,'Entocentric lens DB'!$B$6:$U$312,MATCH('Entocentric lens DB'!$C$4,'Entocentric lens DB'!$B$4:$U$4,0),0),"")</f>
        <v/>
      </c>
      <c r="C11" s="49"/>
      <c r="D11" s="35" t="str">
        <f>IFERROR(VLOOKUP($C11,'Entocentric lens DB'!$B$6:$U$312,MATCH('Entocentric lens DB'!$D$4,'Entocentric lens DB'!$B$4:$U$4,0),0),"")</f>
        <v/>
      </c>
      <c r="E11" s="35" t="str">
        <f>IFERROR(VLOOKUP($C11,'Entocentric lens DB'!$B$6:$U$312,MATCH('Entocentric lens DB'!$F$4,'Entocentric lens DB'!$B$4:$U$4,0),0),"")</f>
        <v/>
      </c>
      <c r="F11" s="35" t="str">
        <f>IFERROR(VLOOKUP($C11,'Entocentric lens DB'!$B$6:$U$312,MATCH('Entocentric lens DB'!$G$4,'Entocentric lens DB'!$B$4:$U$4,0),0),"")</f>
        <v/>
      </c>
      <c r="G11" s="35" t="str">
        <f>IFERROR(VLOOKUP($C11,'Entocentric lens DB'!$B$6:$U$312,MATCH('Entocentric lens DB'!$H$4,'Entocentric lens DB'!$B$4:$U$4,0),0),"")</f>
        <v/>
      </c>
      <c r="H11" s="35" t="str">
        <f>IFERROR(VLOOKUP($C11,'Entocentric lens DB'!$B$6:$U$312,MATCH('Entocentric lens DB'!$Q$4,'Entocentric lens DB'!$B$4:$U$4,0),0),"")</f>
        <v/>
      </c>
      <c r="I11" s="42" t="str">
        <f>IFERROR(VLOOKUP($C11,'Entocentric lens DB'!$B$6:$U$312,MATCH('Entocentric lens DB'!$R$4,'Entocentric lens DB'!$B$4:$U$4,0),0),"")</f>
        <v/>
      </c>
      <c r="J11" s="35" t="str">
        <f>IFERROR(VLOOKUP($I11,'Optotune lens DB'!$B$5:$I$25,MATCH('Optotune lens DB'!$I$4,'Optotune lens DB'!$B$4:$I$4,0),0),"")</f>
        <v/>
      </c>
      <c r="L11" s="35" t="str">
        <f>IFERROR(VLOOKUP($C11,'Entocentric lens DB'!$B$6:$U$312,MATCH('Entocentric lens DB'!$S$4,'Entocentric lens DB'!$B$4:$U$4,0),0),"")</f>
        <v/>
      </c>
      <c r="M11" s="41" t="str">
        <f>IF(ISBLANK(C11),"",'Entocentric lenses'!$H$3)</f>
        <v/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/>
      </c>
      <c r="O11" s="32" t="str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/>
      </c>
      <c r="P11" s="35"/>
      <c r="Q11" s="45" t="str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/>
      </c>
    </row>
    <row r="12" spans="1:19">
      <c r="B12" s="3" t="str">
        <f>IFERROR(VLOOKUP($C12,'Entocentric lens DB'!$B$6:$U$312,MATCH('Entocentric lens DB'!$C$4,'Entocentric lens DB'!$B$4:$U$4,0),0),"")</f>
        <v/>
      </c>
      <c r="C12" s="49"/>
      <c r="D12" s="35" t="str">
        <f>IFERROR(VLOOKUP($C12,'Entocentric lens DB'!$B$6:$U$312,MATCH('Entocentric lens DB'!$D$4,'Entocentric lens DB'!$B$4:$U$4,0),0),"")</f>
        <v/>
      </c>
      <c r="E12" s="35" t="str">
        <f>IFERROR(VLOOKUP($C12,'Entocentric lens DB'!$B$6:$U$312,MATCH('Entocentric lens DB'!$F$4,'Entocentric lens DB'!$B$4:$U$4,0),0),"")</f>
        <v/>
      </c>
      <c r="F12" s="35" t="str">
        <f>IFERROR(VLOOKUP($C12,'Entocentric lens DB'!$B$6:$U$312,MATCH('Entocentric lens DB'!$G$4,'Entocentric lens DB'!$B$4:$U$4,0),0),"")</f>
        <v/>
      </c>
      <c r="G12" s="35" t="str">
        <f>IFERROR(VLOOKUP($C12,'Entocentric lens DB'!$B$6:$U$312,MATCH('Entocentric lens DB'!$H$4,'Entocentric lens DB'!$B$4:$U$4,0),0),"")</f>
        <v/>
      </c>
      <c r="H12" s="35" t="str">
        <f>IFERROR(VLOOKUP($C12,'Entocentric lens DB'!$B$6:$U$312,MATCH('Entocentric lens DB'!$Q$4,'Entocentric lens DB'!$B$4:$U$4,0),0),"")</f>
        <v/>
      </c>
      <c r="I12" s="42" t="str">
        <f>IFERROR(VLOOKUP($C12,'Entocentric lens DB'!$B$6:$U$312,MATCH('Entocentric lens DB'!$R$4,'Entocentric lens DB'!$B$4:$U$4,0),0),"")</f>
        <v/>
      </c>
      <c r="J12" s="35" t="str">
        <f>IFERROR(VLOOKUP($I12,'Optotune lens DB'!$B$5:$I$25,MATCH('Optotune lens DB'!$I$4,'Optotune lens DB'!$B$4:$I$4,0),0),"")</f>
        <v/>
      </c>
      <c r="L12" s="35" t="str">
        <f>IFERROR(VLOOKUP($C12,'Entocentric lens DB'!$B$6:$U$312,MATCH('Entocentric lens DB'!$S$4,'Entocentric lens DB'!$B$4:$U$4,0),0),"")</f>
        <v/>
      </c>
      <c r="M12" s="41" t="str">
        <f>IF(ISBLANK(C12),"",'Entocentric lenses'!$H$3)</f>
        <v/>
      </c>
      <c r="N12" s="32"/>
      <c r="O12" s="32" t="str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/>
      </c>
      <c r="P12" s="35"/>
      <c r="Q12" s="45" t="str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/>
      </c>
    </row>
    <row r="13" spans="1:19">
      <c r="B13" s="3" t="str">
        <f>IFERROR(VLOOKUP($C13,'Entocentric lens DB'!$B$6:$U$312,MATCH('Entocentric lens DB'!$C$4,'Entocentric lens DB'!$B$4:$U$4,0),0),"")</f>
        <v/>
      </c>
      <c r="C13" s="49"/>
      <c r="D13" s="35" t="str">
        <f>IFERROR(VLOOKUP($C13,'Entocentric lens DB'!$B$6:$U$312,MATCH('Entocentric lens DB'!$D$4,'Entocentric lens DB'!$B$4:$U$4,0),0),"")</f>
        <v/>
      </c>
      <c r="E13" s="35" t="str">
        <f>IFERROR(VLOOKUP($C13,'Entocentric lens DB'!$B$6:$U$312,MATCH('Entocentric lens DB'!$F$4,'Entocentric lens DB'!$B$4:$U$4,0),0),"")</f>
        <v/>
      </c>
      <c r="F13" s="35" t="str">
        <f>IFERROR(VLOOKUP($C13,'Entocentric lens DB'!$B$6:$U$312,MATCH('Entocentric lens DB'!$G$4,'Entocentric lens DB'!$B$4:$U$4,0),0),"")</f>
        <v/>
      </c>
      <c r="G13" s="35" t="str">
        <f>IFERROR(VLOOKUP($C13,'Entocentric lens DB'!$B$6:$U$312,MATCH('Entocentric lens DB'!$H$4,'Entocentric lens DB'!$B$4:$U$4,0),0),"")</f>
        <v/>
      </c>
      <c r="H13" s="35" t="str">
        <f>IFERROR(VLOOKUP($C13,'Entocentric lens DB'!$B$6:$U$312,MATCH('Entocentric lens DB'!$Q$4,'Entocentric lens DB'!$B$4:$U$4,0),0),"")</f>
        <v/>
      </c>
      <c r="I13" s="42" t="str">
        <f>IFERROR(VLOOKUP($C13,'Entocentric lens DB'!$B$6:$U$312,MATCH('Entocentric lens DB'!$R$4,'Entocentric lens DB'!$B$4:$U$4,0),0),"")</f>
        <v/>
      </c>
      <c r="J13" s="35" t="str">
        <f>IFERROR(VLOOKUP($I13,'Optotune lens DB'!$B$5:$I$25,MATCH('Optotune lens DB'!$I$4,'Optotune lens DB'!$B$4:$I$4,0),0),"")</f>
        <v/>
      </c>
      <c r="L13" s="35" t="str">
        <f>IFERROR(VLOOKUP($C13,'Entocentric lens DB'!$B$6:$U$312,MATCH('Entocentric lens DB'!$S$4,'Entocentric lens DB'!$B$4:$U$4,0),0),"")</f>
        <v/>
      </c>
      <c r="M13" s="41" t="str">
        <f>IF(ISBLANK(C13),"",'Entocentric lenses'!$H$3)</f>
        <v/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/>
      </c>
      <c r="O13" s="32" t="str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/>
      </c>
      <c r="P13" s="35"/>
      <c r="Q13" s="45" t="str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/>
      </c>
    </row>
    <row r="14" spans="1:19">
      <c r="B14" s="3" t="str">
        <f>IFERROR(VLOOKUP($C14,'Entocentric lens DB'!$B$6:$U$312,MATCH('Entocentric lens DB'!$C$4,'Entocentric lens DB'!$B$4:$U$4,0),0),"")</f>
        <v/>
      </c>
      <c r="D14" s="35" t="str">
        <f>IFERROR(VLOOKUP($C14,'Entocentric lens DB'!$B$6:$U$312,MATCH('Entocentric lens DB'!$D$4,'Entocentric lens DB'!$B$4:$U$4,0),0),"")</f>
        <v/>
      </c>
      <c r="E14" s="35" t="str">
        <f>IFERROR(VLOOKUP($C14,'Entocentric lens DB'!$B$6:$U$312,MATCH('Entocentric lens DB'!$F$4,'Entocentric lens DB'!$B$4:$U$4,0),0),"")</f>
        <v/>
      </c>
      <c r="F14" s="35" t="str">
        <f>IFERROR(VLOOKUP($C14,'Entocentric lens DB'!$B$6:$U$312,MATCH('Entocentric lens DB'!$G$4,'Entocentric lens DB'!$B$4:$U$4,0),0),"")</f>
        <v/>
      </c>
      <c r="G14" s="35" t="str">
        <f>IFERROR(VLOOKUP($C14,'Entocentric lens DB'!$B$6:$U$312,MATCH('Entocentric lens DB'!$H$4,'Entocentric lens DB'!$B$4:$U$4,0),0),"")</f>
        <v/>
      </c>
      <c r="H14" s="35" t="str">
        <f>IFERROR(VLOOKUP($C14,'Entocentric lens DB'!$B$6:$U$312,MATCH('Entocentric lens DB'!$Q$4,'Entocentric lens DB'!$B$4:$U$4,0),0),"")</f>
        <v/>
      </c>
      <c r="I14" s="42" t="str">
        <f>IFERROR(VLOOKUP($C14,'Entocentric lens DB'!$B$6:$U$312,MATCH('Entocentric lens DB'!$R$4,'Entocentric lens DB'!$B$4:$U$4,0),0),"")</f>
        <v/>
      </c>
      <c r="J14" s="35" t="str">
        <f>IFERROR(VLOOKUP($I14,'Optotune lens DB'!$B$5:$I$25,MATCH('Optotune lens DB'!$I$4,'Optotune lens DB'!$B$4:$I$4,0),0),"")</f>
        <v/>
      </c>
      <c r="L14" s="35" t="str">
        <f>IFERROR(VLOOKUP($C14,'Entocentric lens DB'!$B$6:$U$312,MATCH('Entocentric lens DB'!$S$4,'Entocentric lens DB'!$B$4:$U$4,0),0),"")</f>
        <v/>
      </c>
      <c r="M14" s="41" t="str">
        <f>IF(ISBLANK(C14),"",'Entocentric lenses'!$H$3)</f>
        <v/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/>
      </c>
      <c r="O14" s="32" t="str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/>
      </c>
      <c r="P14" s="35"/>
      <c r="Q14" s="45" t="str">
        <f>IFERROR(IF(VLOOKUP($C14,'Entocentric lens DB'!$B$6:$U$312,MATCH('Entocentric lens DB'!$N$4,'Entocentric lens DB'!$B$4:$U$4,0),0)=0,"",VLOOKUP($C14,'Entocentric lens DB'!$B$6:$U$312,MATCH('Entocentric lens DB'!$N$4,'Entocentric lens DB'!$B$4:$U$4,0),0)),"")</f>
        <v/>
      </c>
    </row>
    <row r="15" spans="1:19">
      <c r="B15" s="3" t="str">
        <f>IFERROR(VLOOKUP($C15,'Entocentric lens DB'!$B$6:$U$312,MATCH('Entocentric lens DB'!$C$4,'Entocentric lens DB'!$B$4:$U$4,0),0),"")</f>
        <v/>
      </c>
      <c r="D15" s="35" t="str">
        <f>IFERROR(VLOOKUP($C15,'Entocentric lens DB'!$B$6:$U$312,MATCH('Entocentric lens DB'!$D$4,'Entocentric lens DB'!$B$4:$U$4,0),0),"")</f>
        <v/>
      </c>
      <c r="E15" s="35" t="str">
        <f>IFERROR(VLOOKUP($C15,'Entocentric lens DB'!$B$6:$U$312,MATCH('Entocentric lens DB'!$F$4,'Entocentric lens DB'!$B$4:$U$4,0),0),"")</f>
        <v/>
      </c>
      <c r="F15" s="35" t="str">
        <f>IFERROR(VLOOKUP($C15,'Entocentric lens DB'!$B$6:$U$312,MATCH('Entocentric lens DB'!$G$4,'Entocentric lens DB'!$B$4:$U$4,0),0),"")</f>
        <v/>
      </c>
      <c r="G15" s="35" t="str">
        <f>IFERROR(VLOOKUP($C15,'Entocentric lens DB'!$B$6:$U$312,MATCH('Entocentric lens DB'!$H$4,'Entocentric lens DB'!$B$4:$U$4,0),0),"")</f>
        <v/>
      </c>
      <c r="H15" s="35" t="str">
        <f>IFERROR(VLOOKUP($C15,'Entocentric lens DB'!$B$6:$U$312,MATCH('Entocentric lens DB'!$Q$4,'Entocentric lens DB'!$B$4:$U$4,0),0),"")</f>
        <v/>
      </c>
      <c r="I15" s="42" t="str">
        <f>IFERROR(VLOOKUP($C15,'Entocentric lens DB'!$B$6:$U$312,MATCH('Entocentric lens DB'!$R$4,'Entocentric lens DB'!$B$4:$U$4,0),0),"")</f>
        <v/>
      </c>
      <c r="J15" s="35" t="str">
        <f>IFERROR(VLOOKUP($I15,'Optotune lens DB'!$B$5:$I$25,MATCH('Optotune lens DB'!$I$4,'Optotune lens DB'!$B$4:$I$4,0),0),"")</f>
        <v/>
      </c>
      <c r="L15" s="35" t="str">
        <f>IFERROR(VLOOKUP($C15,'Entocentric lens DB'!$B$6:$U$312,MATCH('Entocentric lens DB'!$S$4,'Entocentric lens DB'!$B$4:$U$4,0),0),"")</f>
        <v/>
      </c>
      <c r="M15" s="41" t="str">
        <f>IF(ISBLANK(C15),"",'Entocentric lenses'!$H$3)</f>
        <v/>
      </c>
      <c r="N15" s="32" t="str">
        <f>IF(ISBLANK(C15),"",IF(IFERROR(1000/(1000/$M15+VLOOKUP($I15,'Optotune lens DB'!$B$5:$H$25,MATCH('Optotune lens DB'!$D$4,'Optotune lens DB'!$B$4:$H$4,0),0)),"inf")&lt;0,"inf",IFERROR(1000/(1000/$M15+VLOOKUP($I15,'Optotune lens DB'!$B$5:$H$25,MATCH('Optotune lens DB'!$D$4,'Optotune lens DB'!$B$4:$H$4,0),0)),"inf")))</f>
        <v/>
      </c>
      <c r="O15" s="32" t="str">
        <f>IF(ISBLANK(C15),"",IF(N15="inf",1000/(VLOOKUP($I15,'Optotune lens DB'!$B$5:$H$25,MATCH('Optotune lens DB'!$E$4,'Optotune lens DB'!$B$4:$H$4,0),0)-VLOOKUP($I15,'Optotune lens DB'!$B$5:$H$25,MATCH('Optotune lens DB'!$D$4,'Optotune lens DB'!$B$4:$H$4,0),0)),1000/(1000/$M15+VLOOKUP($I15,'Optotune lens DB'!$B$5:$H$25,MATCH('Optotune lens DB'!$E$4,'Optotune lens DB'!$B$4:$H$4,0),0))))</f>
        <v/>
      </c>
      <c r="P15" s="35"/>
      <c r="Q15" s="45" t="str">
        <f>IFERROR(IF(VLOOKUP($C15,'Entocentric lens DB'!$B$6:$U$312,MATCH('Entocentric lens DB'!$N$4,'Entocentric lens DB'!$B$4:$U$4,0),0)=0,"",VLOOKUP($C15,'Entocentric lens DB'!$B$6:$U$312,MATCH('Entocentric lens DB'!$N$4,'Entocentric lens DB'!$B$4:$U$4,0),0)),"")</f>
        <v/>
      </c>
    </row>
    <row r="16" spans="1:19">
      <c r="B16" s="3" t="str">
        <f>IFERROR(VLOOKUP($C16,'Entocentric lens DB'!$B$6:$U$312,MATCH('Entocentric lens DB'!$C$4,'Entocentric lens DB'!$B$4:$U$4,0),0),"")</f>
        <v/>
      </c>
      <c r="D16" s="35" t="str">
        <f>IFERROR(VLOOKUP($C16,'Entocentric lens DB'!$B$6:$U$312,MATCH('Entocentric lens DB'!$D$4,'Entocentric lens DB'!$B$4:$U$4,0),0),"")</f>
        <v/>
      </c>
      <c r="E16" s="35" t="str">
        <f>IFERROR(VLOOKUP($C16,'Entocentric lens DB'!$B$6:$U$312,MATCH('Entocentric lens DB'!$F$4,'Entocentric lens DB'!$B$4:$U$4,0),0),"")</f>
        <v/>
      </c>
      <c r="F16" s="35" t="str">
        <f>IFERROR(VLOOKUP($C16,'Entocentric lens DB'!$B$6:$U$312,MATCH('Entocentric lens DB'!$G$4,'Entocentric lens DB'!$B$4:$U$4,0),0),"")</f>
        <v/>
      </c>
      <c r="G16" s="35" t="str">
        <f>IFERROR(VLOOKUP($C16,'Entocentric lens DB'!$B$6:$U$312,MATCH('Entocentric lens DB'!$H$4,'Entocentric lens DB'!$B$4:$U$4,0),0),"")</f>
        <v/>
      </c>
      <c r="H16" s="35" t="str">
        <f>IFERROR(VLOOKUP($C16,'Entocentric lens DB'!$B$6:$U$312,MATCH('Entocentric lens DB'!$Q$4,'Entocentric lens DB'!$B$4:$U$4,0),0),"")</f>
        <v/>
      </c>
      <c r="I16" s="42" t="str">
        <f>IFERROR(VLOOKUP($C16,'Entocentric lens DB'!$B$6:$U$312,MATCH('Entocentric lens DB'!$R$4,'Entocentric lens DB'!$B$4:$U$4,0),0),"")</f>
        <v/>
      </c>
      <c r="J16" s="35" t="str">
        <f>IFERROR(VLOOKUP($I16,'Optotune lens DB'!$B$5:$I$25,MATCH('Optotune lens DB'!$I$4,'Optotune lens DB'!$B$4:$I$4,0),0),"")</f>
        <v/>
      </c>
      <c r="L16" s="35" t="str">
        <f>IFERROR(VLOOKUP($C16,'Entocentric lens DB'!$B$6:$U$312,MATCH('Entocentric lens DB'!$S$4,'Entocentric lens DB'!$B$4:$U$4,0),0),"")</f>
        <v/>
      </c>
      <c r="M16" s="41" t="str">
        <f>IF(ISBLANK(C16),"",'Entocentric lenses'!$H$3)</f>
        <v/>
      </c>
      <c r="N16" s="32" t="str">
        <f>IF(ISBLANK(C16),"",IF(IFERROR(1000/(1000/$M16+VLOOKUP($I16,'Optotune lens DB'!$B$5:$H$25,MATCH('Optotune lens DB'!$D$4,'Optotune lens DB'!$B$4:$H$4,0),0)),"inf")&lt;0,"inf",IFERROR(1000/(1000/$M16+VLOOKUP($I16,'Optotune lens DB'!$B$5:$H$25,MATCH('Optotune lens DB'!$D$4,'Optotune lens DB'!$B$4:$H$4,0),0)),"inf")))</f>
        <v/>
      </c>
      <c r="O16" s="32" t="str">
        <f>IF(ISBLANK(C16),"",IF(N16="inf",1000/(VLOOKUP($I16,'Optotune lens DB'!$B$5:$H$25,MATCH('Optotune lens DB'!$E$4,'Optotune lens DB'!$B$4:$H$4,0),0)-VLOOKUP($I16,'Optotune lens DB'!$B$5:$H$25,MATCH('Optotune lens DB'!$D$4,'Optotune lens DB'!$B$4:$H$4,0),0)),1000/(1000/$M16+VLOOKUP($I16,'Optotune lens DB'!$B$5:$H$25,MATCH('Optotune lens DB'!$E$4,'Optotune lens DB'!$B$4:$H$4,0),0))))</f>
        <v/>
      </c>
      <c r="P16" s="35"/>
      <c r="Q16" s="45" t="str">
        <f>IFERROR(IF(VLOOKUP($C16,'Entocentric lens DB'!$B$6:$U$312,MATCH('Entocentric lens DB'!$N$4,'Entocentric lens DB'!$B$4:$U$4,0),0)=0,"",VLOOKUP($C16,'Entocentric lens DB'!$B$6:$U$312,MATCH('Entocentric lens DB'!$N$4,'Entocentric lens DB'!$B$4:$U$4,0),0)),"")</f>
        <v/>
      </c>
    </row>
    <row r="17" spans="2:19">
      <c r="B17" s="3" t="str">
        <f>IFERROR(VLOOKUP($C17,'Entocentric lens DB'!$B$6:$U$312,MATCH('Entocentric lens DB'!$C$4,'Entocentric lens DB'!$B$4:$U$4,0),0),"")</f>
        <v/>
      </c>
      <c r="D17" s="35" t="str">
        <f>IFERROR(VLOOKUP($C17,'Entocentric lens DB'!$B$6:$U$312,MATCH('Entocentric lens DB'!$D$4,'Entocentric lens DB'!$B$4:$U$4,0),0),"")</f>
        <v/>
      </c>
      <c r="E17" s="35" t="str">
        <f>IFERROR(VLOOKUP($C17,'Entocentric lens DB'!$B$6:$U$312,MATCH('Entocentric lens DB'!$F$4,'Entocentric lens DB'!$B$4:$U$4,0),0),"")</f>
        <v/>
      </c>
      <c r="F17" s="35" t="str">
        <f>IFERROR(VLOOKUP($C17,'Entocentric lens DB'!$B$6:$U$312,MATCH('Entocentric lens DB'!$G$4,'Entocentric lens DB'!$B$4:$U$4,0),0),"")</f>
        <v/>
      </c>
      <c r="G17" s="35" t="str">
        <f>IFERROR(VLOOKUP($C17,'Entocentric lens DB'!$B$6:$U$312,MATCH('Entocentric lens DB'!$H$4,'Entocentric lens DB'!$B$4:$U$4,0),0),"")</f>
        <v/>
      </c>
      <c r="H17" s="35" t="str">
        <f>IFERROR(VLOOKUP($C17,'Entocentric lens DB'!$B$6:$U$312,MATCH('Entocentric lens DB'!$Q$4,'Entocentric lens DB'!$B$4:$U$4,0),0),"")</f>
        <v/>
      </c>
      <c r="I17" s="42" t="str">
        <f>IFERROR(VLOOKUP($C17,'Entocentric lens DB'!$B$6:$U$312,MATCH('Entocentric lens DB'!$R$4,'Entocentric lens DB'!$B$4:$U$4,0),0),"")</f>
        <v/>
      </c>
      <c r="J17" s="35" t="str">
        <f>IFERROR(VLOOKUP($I17,'Optotune lens DB'!$B$5:$I$25,MATCH('Optotune lens DB'!$I$4,'Optotune lens DB'!$B$4:$I$4,0),0),"")</f>
        <v/>
      </c>
      <c r="L17" s="35" t="str">
        <f>IFERROR(VLOOKUP($C17,'Entocentric lens DB'!$B$6:$U$312,MATCH('Entocentric lens DB'!$S$4,'Entocentric lens DB'!$B$4:$U$4,0),0),"")</f>
        <v/>
      </c>
      <c r="M17" s="41" t="str">
        <f>IF(ISBLANK(C17),"",'Entocentric lenses'!$H$3)</f>
        <v/>
      </c>
      <c r="N17" s="32" t="str">
        <f>IF(ISBLANK(C17),"",IF(IFERROR(1000/(1000/$M17+VLOOKUP($I17,'Optotune lens DB'!$B$5:$H$25,MATCH('Optotune lens DB'!$D$4,'Optotune lens DB'!$B$4:$H$4,0),0)),"inf")&lt;0,"inf",IFERROR(1000/(1000/$M17+VLOOKUP($I17,'Optotune lens DB'!$B$5:$H$25,MATCH('Optotune lens DB'!$D$4,'Optotune lens DB'!$B$4:$H$4,0),0)),"inf")))</f>
        <v/>
      </c>
      <c r="O17" s="32" t="str">
        <f>IF(ISBLANK(C17),"",IF(N17="inf",1000/(VLOOKUP($I17,'Optotune lens DB'!$B$5:$H$25,MATCH('Optotune lens DB'!$E$4,'Optotune lens DB'!$B$4:$H$4,0),0)-VLOOKUP($I17,'Optotune lens DB'!$B$5:$H$25,MATCH('Optotune lens DB'!$D$4,'Optotune lens DB'!$B$4:$H$4,0),0)),1000/(1000/$M17+VLOOKUP($I17,'Optotune lens DB'!$B$5:$H$25,MATCH('Optotune lens DB'!$E$4,'Optotune lens DB'!$B$4:$H$4,0),0))))</f>
        <v/>
      </c>
      <c r="P17" s="35"/>
      <c r="Q17" s="45" t="str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/>
      </c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1" t="s">
        <v>121</v>
      </c>
      <c r="C20" s="30" t="s">
        <v>0</v>
      </c>
      <c r="D20" s="30"/>
      <c r="E20" s="30" t="s">
        <v>0</v>
      </c>
      <c r="F20" s="30" t="s">
        <v>0</v>
      </c>
      <c r="G20" s="30" t="s">
        <v>0</v>
      </c>
      <c r="H20" s="30" t="s">
        <v>0</v>
      </c>
      <c r="I20" s="30" t="s">
        <v>0</v>
      </c>
      <c r="J20" s="30" t="s">
        <v>0</v>
      </c>
      <c r="K20" s="30" t="s">
        <v>0</v>
      </c>
      <c r="L20" s="30" t="s">
        <v>0</v>
      </c>
      <c r="M20" s="30" t="s">
        <v>0</v>
      </c>
      <c r="N20" s="30" t="s">
        <v>0</v>
      </c>
      <c r="O20" s="30" t="s">
        <v>0</v>
      </c>
      <c r="P20" s="43" t="s">
        <v>0</v>
      </c>
      <c r="Q20" s="44" t="s">
        <v>0</v>
      </c>
      <c r="R20" s="30" t="s">
        <v>0</v>
      </c>
      <c r="S20" s="30" t="s">
        <v>0</v>
      </c>
    </row>
    <row r="22" spans="2:19">
      <c r="B22" s="158" t="s">
        <v>64</v>
      </c>
    </row>
  </sheetData>
  <phoneticPr fontId="20" type="noConversion"/>
  <dataValidations count="4">
    <dataValidation type="list" allowBlank="1" showInputMessage="1" showErrorMessage="1" sqref="H5:H19 J5:J19" xr:uid="{00000000-0002-0000-0F00-000000000000}">
      <formula1>Prices</formula1>
    </dataValidation>
    <dataValidation type="list" allowBlank="1" showInputMessage="1" showErrorMessage="1" sqref="G5:G19" xr:uid="{00000000-0002-0000-0F00-000001000000}">
      <formula1>Filter</formula1>
    </dataValidation>
    <dataValidation type="list" allowBlank="1" showInputMessage="1" showErrorMessage="1" sqref="F5:F19" xr:uid="{00000000-0002-0000-0F00-000002000000}">
      <formula1>Formats</formula1>
    </dataValidation>
    <dataValidation type="list" allowBlank="1" showInputMessage="1" showErrorMessage="1" sqref="E5:E19" xr:uid="{00000000-0002-0000-0F00-000003000000}">
      <formula1>Mounts</formula1>
    </dataValidation>
  </dataValidations>
  <hyperlinks>
    <hyperlink ref="B2" location="'Entocentric lenses'!A1" display="Back to overview" xr:uid="{01E99B05-3AD4-4946-8F91-F8205CE54352}"/>
    <hyperlink ref="B22" location="'Entocentric lens DB'!A1" display="Entocentric lens database" xr:uid="{6ABAAD13-E0F0-4F65-ADE1-AA5305CDC484}"/>
  </hyperlinks>
  <pageMargins left="0.3" right="0.3" top="0.5" bottom="0.5" header="0.1" footer="0.1"/>
  <pageSetup paperSize="9" scale="43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pageSetUpPr fitToPage="1"/>
  </sheetPr>
  <dimension ref="A1:S24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207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Opto Engineering</v>
      </c>
      <c r="C5" s="3" t="s">
        <v>208</v>
      </c>
      <c r="D5" s="35">
        <f>IFERROR(VLOOKUP($C5,'Entocentric lens DB'!$B$6:$U$312,MATCH('Entocentric lens DB'!$D$4,'Entocentric lens DB'!$B$4:$U$4,0),0),"")</f>
        <v>12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2/3"</v>
      </c>
      <c r="G5" s="35" t="str">
        <f>IFERROR(VLOOKUP($C5,'Entocentric lens DB'!$B$6:$U$312,MATCH('Entocentric lens DB'!$H$4,'Entocentric lens DB'!$B$4:$U$4,0),0),"")</f>
        <v>M27x0.5</v>
      </c>
      <c r="H5" s="35" t="str">
        <f>IFERROR(VLOOKUP($C5,'Entocentric lens DB'!$B$6:$U$312,MATCH('Entocentric lens DB'!$Q$4,'Entocentric lens DB'!$B$4:$U$4,0),0),"")</f>
        <v>500-1000$</v>
      </c>
      <c r="I5" s="42" t="str">
        <f>IFERROR(VLOOKUP($C5,'Entocentric lens DB'!$B$6:$U$312,MATCH('Entocentric lens DB'!$R$4,'Entocentric lens DB'!$B$4:$U$4,0),0),"")</f>
        <v>EL-3-10-VIS-26D-FPC</v>
      </c>
      <c r="J5" s="35" t="str">
        <f>IFERROR(VLOOKUP($I5,'Optotune lens DB'!$B$5:$I$25,MATCH('Optotune lens DB'!$I$4,'Optotune lens DB'!$B$4:$I$4,0),0),"")</f>
        <v>100-200$</v>
      </c>
      <c r="K5" s="3" t="s">
        <v>119</v>
      </c>
      <c r="L5" s="35" t="str">
        <f>IFERROR(VLOOKUP($C5,'Entocentric lens DB'!$B$6:$U$312,MATCH('Entocentric lens DB'!$S$4,'Entocentric lens DB'!$B$4:$U$4,0),0),"")</f>
        <v>NA</v>
      </c>
      <c r="M5" s="41"/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v>100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3.5</v>
      </c>
    </row>
    <row r="6" spans="1:19">
      <c r="B6" s="3" t="str">
        <f>IFERROR(VLOOKUP($C6,'Entocentric lens DB'!$B$6:$U$312,MATCH('Entocentric lens DB'!$C$4,'Entocentric lens DB'!$B$4:$U$4,0),0),"")</f>
        <v>OPT</v>
      </c>
      <c r="C6" s="49" t="s">
        <v>128</v>
      </c>
      <c r="D6" s="35">
        <f>IFERROR(VLOOKUP($C6,'Entocentric lens DB'!$B$6:$U$312,MATCH('Entocentric lens DB'!$D$4,'Entocentric lens DB'!$B$4:$U$4,0),0),"")</f>
        <v>12</v>
      </c>
      <c r="E6" s="35" t="str">
        <f>IFERROR(VLOOKUP($C6,'Entocentric lens DB'!$B$6:$U$312,MATCH('Entocentric lens DB'!$F$4,'Entocentric lens DB'!$B$4:$U$4,0),0),"")</f>
        <v>S-mount</v>
      </c>
      <c r="F6" s="35" t="str">
        <f>IFERROR(VLOOKUP($C6,'Entocentric lens DB'!$B$6:$U$312,MATCH('Entocentric lens DB'!$G$4,'Entocentric lens DB'!$B$4:$U$4,0),0),"")</f>
        <v>1/1.8"</v>
      </c>
      <c r="G6" s="35" t="str">
        <f>IFERROR(VLOOKUP($C6,'Entocentric lens DB'!$B$6:$U$312,MATCH('Entocentric lens DB'!$H$4,'Entocentric lens DB'!$B$4:$U$4,0),0),"")</f>
        <v>None</v>
      </c>
      <c r="H6" s="35" t="str">
        <f>IFERROR(VLOOKUP($C6,'Entocentric lens DB'!$B$6:$U$312,MATCH('Entocentric lens DB'!$Q$4,'Entocentric lens DB'!$B$4:$U$4,0),0),"")</f>
        <v>200-500$</v>
      </c>
      <c r="I6" s="42" t="str">
        <f>IFERROR(VLOOKUP($C6,'Entocentric lens DB'!$B$6:$U$312,MATCH('Entocentric lens DB'!$R$4,'Entocentric lens DB'!$B$4:$U$4,0),0),"")</f>
        <v>EL-3-10-VIS-26D-FPC</v>
      </c>
      <c r="J6" s="35" t="str">
        <f>IFERROR(VLOOKUP($I6,'Optotune lens DB'!$B$5:$I$25,MATCH('Optotune lens DB'!$I$4,'Optotune lens DB'!$B$4:$I$4,0),0),"")</f>
        <v>100-200$</v>
      </c>
      <c r="K6" s="3" t="s">
        <v>119</v>
      </c>
      <c r="L6" s="35" t="str">
        <f>IFERROR(VLOOKUP($C6,'Entocentric lens DB'!$B$6:$U$312,MATCH('Entocentric lens DB'!$S$4,'Entocentric lens DB'!$B$4:$U$4,0),0),"")</f>
        <v>NA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38.46153846153846</v>
      </c>
      <c r="P6" s="35" t="s">
        <v>115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2</v>
      </c>
      <c r="R6" s="82" t="s">
        <v>129</v>
      </c>
      <c r="S6" s="3" t="s">
        <v>130</v>
      </c>
    </row>
    <row r="7" spans="1:19">
      <c r="B7" s="3" t="str">
        <f>IFERROR(VLOOKUP($C7,'Entocentric lens DB'!$B$6:$U$312,MATCH('Entocentric lens DB'!$C$4,'Entocentric lens DB'!$B$4:$U$4,0),0),"")</f>
        <v>Kowa</v>
      </c>
      <c r="C7" s="49" t="s">
        <v>140</v>
      </c>
      <c r="D7" s="35">
        <f>IFERROR(VLOOKUP($C7,'Entocentric lens DB'!$B$6:$U$312,MATCH('Entocentric lens DB'!$D$4,'Entocentric lens DB'!$B$4:$U$4,0),0),"")</f>
        <v>12</v>
      </c>
      <c r="E7" s="35" t="str">
        <f>IFERROR(VLOOKUP($C7,'Entocentric lens DB'!$B$6:$U$312,MATCH('Entocentric lens DB'!$F$4,'Entocentric lens DB'!$B$4:$U$4,0),0),"")</f>
        <v>C-mount</v>
      </c>
      <c r="F7" s="35" t="str">
        <f>IFERROR(VLOOKUP($C7,'Entocentric lens DB'!$B$6:$U$312,MATCH('Entocentric lens DB'!$G$4,'Entocentric lens DB'!$B$4:$U$4,0),0),"")</f>
        <v>2/3"</v>
      </c>
      <c r="G7" s="35" t="str">
        <f>IFERROR(VLOOKUP($C7,'Entocentric lens DB'!$B$6:$U$312,MATCH('Entocentric lens DB'!$H$4,'Entocentric lens DB'!$B$4:$U$4,0),0),"")</f>
        <v>M30.5x0.5</v>
      </c>
      <c r="H7" s="35" t="str">
        <f>IFERROR(VLOOKUP($C7,'Entocentric lens DB'!$B$6:$U$312,MATCH('Entocentric lens DB'!$Q$4,'Entocentric lens DB'!$B$4:$U$4,0),0),"")</f>
        <v>200-500$</v>
      </c>
      <c r="I7" s="42" t="str">
        <f>IFERROR(VLOOKUP($C7,'Entocentric lens DB'!$B$6:$U$312,MATCH('Entocentric lens DB'!$R$4,'Entocentric lens DB'!$B$4:$U$4,0),0),"")</f>
        <v>EL-16-40-TC-VIS-5D-M30.5</v>
      </c>
      <c r="J7" s="35" t="str">
        <f>IFERROR(VLOOKUP($I7,'Optotune lens DB'!$B$5:$I$25,MATCH('Optotune lens DB'!$I$4,'Optotune lens DB'!$B$4:$I$4,0),0),"")</f>
        <v>500-1000$</v>
      </c>
      <c r="K7" s="3" t="s">
        <v>114</v>
      </c>
      <c r="L7" s="35" t="str">
        <f>IFERROR(VLOOKUP($C7,'Entocentric lens DB'!$B$6:$U$312,MATCH('Entocentric lens DB'!$S$4,'Entocentric lens DB'!$B$4:$U$4,0),0),"")</f>
        <v>NA</v>
      </c>
      <c r="M7" s="41">
        <f>IF(ISBLANK(C7),"",'Entocentric lenses'!$H$3)</f>
        <v>2300</v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>inf</v>
      </c>
      <c r="O7" s="32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>200</v>
      </c>
      <c r="P7" s="35" t="s">
        <v>209</v>
      </c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2.5</v>
      </c>
    </row>
    <row r="8" spans="1:19">
      <c r="B8" s="3" t="str">
        <f>IFERROR(VLOOKUP($C8,'Entocentric lens DB'!$B$6:$U$312,MATCH('Entocentric lens DB'!$C$4,'Entocentric lens DB'!$B$4:$U$4,0),0),"")</f>
        <v>Computar</v>
      </c>
      <c r="C8" s="49" t="s">
        <v>141</v>
      </c>
      <c r="D8" s="35">
        <f>IFERROR(VLOOKUP($C8,'Entocentric lens DB'!$B$6:$U$312,MATCH('Entocentric lens DB'!$D$4,'Entocentric lens DB'!$B$4:$U$4,0),0),"")</f>
        <v>12</v>
      </c>
      <c r="E8" s="35" t="str">
        <f>IFERROR(VLOOKUP($C8,'Entocentric lens DB'!$B$6:$U$312,MATCH('Entocentric lens DB'!$F$4,'Entocentric lens DB'!$B$4:$U$4,0),0),"")</f>
        <v>C-mount</v>
      </c>
      <c r="F8" s="35" t="str">
        <f>IFERROR(VLOOKUP($C8,'Entocentric lens DB'!$B$6:$U$312,MATCH('Entocentric lens DB'!$G$4,'Entocentric lens DB'!$B$4:$U$4,0),0),"")</f>
        <v>2/3"</v>
      </c>
      <c r="G8" s="35" t="str">
        <f>IFERROR(VLOOKUP($C8,'Entocentric lens DB'!$B$6:$U$312,MATCH('Entocentric lens DB'!$H$4,'Entocentric lens DB'!$B$4:$U$4,0),0),"")</f>
        <v>M27x0.5</v>
      </c>
      <c r="H8" s="35" t="str">
        <f>IFERROR(VLOOKUP($C8,'Entocentric lens DB'!$B$6:$U$312,MATCH('Entocentric lens DB'!$Q$4,'Entocentric lens DB'!$B$4:$U$4,0),0),"")</f>
        <v>200-500$</v>
      </c>
      <c r="I8" s="42" t="str">
        <f>IFERROR(VLOOKUP($C8,'Entocentric lens DB'!$B$6:$U$312,MATCH('Entocentric lens DB'!$R$4,'Entocentric lens DB'!$B$4:$U$4,0),0),"")</f>
        <v>EL-16-40-TC-VIS-5D-M27</v>
      </c>
      <c r="J8" s="35" t="str">
        <f>IFERROR(VLOOKUP($I8,'Optotune lens DB'!$B$5:$I$25,MATCH('Optotune lens DB'!$I$4,'Optotune lens DB'!$B$4:$I$4,0),0),"")</f>
        <v>500-1000$</v>
      </c>
      <c r="K8" s="3" t="s">
        <v>114</v>
      </c>
      <c r="L8" s="35" t="str">
        <f>IFERROR(VLOOKUP($C8,'Entocentric lens DB'!$B$6:$U$312,MATCH('Entocentric lens DB'!$S$4,'Entocentric lens DB'!$B$4:$U$4,0),0),"")</f>
        <v>NA</v>
      </c>
      <c r="M8" s="41">
        <f>IF(ISBLANK(C8),"",'Entocentric lenses'!$H$3)</f>
        <v>2300</v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>inf</v>
      </c>
      <c r="O8" s="32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>200</v>
      </c>
      <c r="P8" s="35" t="s">
        <v>209</v>
      </c>
      <c r="Q8" s="45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>2.5</v>
      </c>
    </row>
    <row r="9" spans="1:19">
      <c r="B9" s="3" t="str">
        <f>IFERROR(VLOOKUP($C9,'Entocentric lens DB'!$B$6:$U$312,MATCH('Entocentric lens DB'!$C$4,'Entocentric lens DB'!$B$4:$U$4,0),0),"")</f>
        <v>Fujinon</v>
      </c>
      <c r="C9" s="49" t="s">
        <v>143</v>
      </c>
      <c r="D9" s="35">
        <f>IFERROR(VLOOKUP($C9,'Entocentric lens DB'!$B$6:$U$312,MATCH('Entocentric lens DB'!$D$4,'Entocentric lens DB'!$B$4:$U$4,0),0),"")</f>
        <v>12</v>
      </c>
      <c r="E9" s="35" t="str">
        <f>IFERROR(VLOOKUP($C9,'Entocentric lens DB'!$B$6:$U$312,MATCH('Entocentric lens DB'!$F$4,'Entocentric lens DB'!$B$4:$U$4,0),0),"")</f>
        <v>C-mount</v>
      </c>
      <c r="F9" s="35" t="str">
        <f>IFERROR(VLOOKUP($C9,'Entocentric lens DB'!$B$6:$U$312,MATCH('Entocentric lens DB'!$G$4,'Entocentric lens DB'!$B$4:$U$4,0),0),"")</f>
        <v>2/3"</v>
      </c>
      <c r="G9" s="35" t="str">
        <f>IFERROR(VLOOKUP($C9,'Entocentric lens DB'!$B$6:$U$312,MATCH('Entocentric lens DB'!$H$4,'Entocentric lens DB'!$B$4:$U$4,0),0),"")</f>
        <v>M25.5x0.5</v>
      </c>
      <c r="H9" s="35" t="str">
        <f>IFERROR(VLOOKUP($C9,'Entocentric lens DB'!$B$6:$U$312,MATCH('Entocentric lens DB'!$Q$4,'Entocentric lens DB'!$B$4:$U$4,0),0),"")</f>
        <v>200-500$</v>
      </c>
      <c r="I9" s="42" t="str">
        <f>IFERROR(VLOOKUP($C9,'Entocentric lens DB'!$B$6:$U$312,MATCH('Entocentric lens DB'!$R$4,'Entocentric lens DB'!$B$4:$U$4,0),0),"")</f>
        <v>EL-16-40-TC-VIS-5D-M25.5</v>
      </c>
      <c r="J9" s="35" t="str">
        <f>IFERROR(VLOOKUP($I9,'Optotune lens DB'!$B$5:$I$25,MATCH('Optotune lens DB'!$I$4,'Optotune lens DB'!$B$4:$I$4,0),0),"")</f>
        <v>500-1000$</v>
      </c>
      <c r="K9" s="3" t="s">
        <v>114</v>
      </c>
      <c r="L9" s="35" t="str">
        <f>IFERROR(VLOOKUP($C9,'Entocentric lens DB'!$B$6:$U$312,MATCH('Entocentric lens DB'!$S$4,'Entocentric lens DB'!$B$4:$U$4,0),0),"")</f>
        <v>NA</v>
      </c>
      <c r="M9" s="41">
        <f>IF(ISBLANK(C9),"",'Entocentric lenses'!$H$3)</f>
        <v>2300</v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>inf</v>
      </c>
      <c r="O9" s="32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>200</v>
      </c>
      <c r="P9" s="35" t="s">
        <v>209</v>
      </c>
      <c r="Q9" s="45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>3.5</v>
      </c>
    </row>
    <row r="10" spans="1:19">
      <c r="B10" s="3" t="str">
        <f>IFERROR(VLOOKUP($C10,'Entocentric lens DB'!$B$6:$U$312,MATCH('Entocentric lens DB'!$C$4,'Entocentric lens DB'!$B$4:$U$4,0),0),"")</f>
        <v>Kowa</v>
      </c>
      <c r="C10" s="49" t="s">
        <v>144</v>
      </c>
      <c r="D10" s="35">
        <f>IFERROR(VLOOKUP($C10,'Entocentric lens DB'!$B$6:$U$312,MATCH('Entocentric lens DB'!$D$4,'Entocentric lens DB'!$B$4:$U$4,0),0),"")</f>
        <v>12</v>
      </c>
      <c r="E10" s="35" t="str">
        <f>IFERROR(VLOOKUP($C10,'Entocentric lens DB'!$B$6:$U$312,MATCH('Entocentric lens DB'!$F$4,'Entocentric lens DB'!$B$4:$U$4,0),0),"")</f>
        <v>C-mount</v>
      </c>
      <c r="F10" s="35" t="str">
        <f>IFERROR(VLOOKUP($C10,'Entocentric lens DB'!$B$6:$U$312,MATCH('Entocentric lens DB'!$G$4,'Entocentric lens DB'!$B$4:$U$4,0),0),"")</f>
        <v>2/3"</v>
      </c>
      <c r="G10" s="35" t="str">
        <f>IFERROR(VLOOKUP($C10,'Entocentric lens DB'!$B$6:$U$312,MATCH('Entocentric lens DB'!$H$4,'Entocentric lens DB'!$B$4:$U$4,0),0),"")</f>
        <v>M27x0.5</v>
      </c>
      <c r="H10" s="35" t="str">
        <f>IFERROR(VLOOKUP($C10,'Entocentric lens DB'!$B$6:$U$312,MATCH('Entocentric lens DB'!$Q$4,'Entocentric lens DB'!$B$4:$U$4,0),0),"")</f>
        <v>200-500$</v>
      </c>
      <c r="I10" s="42" t="str">
        <f>IFERROR(VLOOKUP($C10,'Entocentric lens DB'!$B$6:$U$312,MATCH('Entocentric lens DB'!$R$4,'Entocentric lens DB'!$B$4:$U$4,0),0),"")</f>
        <v>EL-16-40-TC-VIS-5D-M27</v>
      </c>
      <c r="J10" s="35" t="str">
        <f>IFERROR(VLOOKUP($I10,'Optotune lens DB'!$B$5:$I$25,MATCH('Optotune lens DB'!$I$4,'Optotune lens DB'!$B$4:$I$4,0),0),"")</f>
        <v>500-1000$</v>
      </c>
      <c r="K10" s="3" t="s">
        <v>114</v>
      </c>
      <c r="L10" s="35" t="str">
        <f>IFERROR(VLOOKUP($C10,'Entocentric lens DB'!$B$6:$U$312,MATCH('Entocentric lens DB'!$S$4,'Entocentric lens DB'!$B$4:$U$4,0),0),"")</f>
        <v>NA</v>
      </c>
      <c r="M10" s="41">
        <f>IF(ISBLANK(C10),"",'Entocentric lenses'!$H$3)</f>
        <v>2300</v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>inf</v>
      </c>
      <c r="O10" s="32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>200</v>
      </c>
      <c r="P10" s="35" t="s">
        <v>209</v>
      </c>
      <c r="Q10" s="45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>4</v>
      </c>
    </row>
    <row r="11" spans="1:19">
      <c r="B11" s="3" t="str">
        <f>IFERROR(VLOOKUP($C11,'Entocentric lens DB'!$B$6:$U$312,MATCH('Entocentric lens DB'!$C$4,'Entocentric lens DB'!$B$4:$U$4,0),0),"")</f>
        <v>Edmund Optics</v>
      </c>
      <c r="C11" s="49" t="s">
        <v>145</v>
      </c>
      <c r="D11" s="35">
        <f>IFERROR(VLOOKUP($C11,'Entocentric lens DB'!$B$6:$U$312,MATCH('Entocentric lens DB'!$D$4,'Entocentric lens DB'!$B$4:$U$4,0),0),"")</f>
        <v>12</v>
      </c>
      <c r="E11" s="35" t="str">
        <f>IFERROR(VLOOKUP($C11,'Entocentric lens DB'!$B$6:$U$312,MATCH('Entocentric lens DB'!$F$4,'Entocentric lens DB'!$B$4:$U$4,0),0),"")</f>
        <v>C-mount</v>
      </c>
      <c r="F11" s="35" t="str">
        <f>IFERROR(VLOOKUP($C11,'Entocentric lens DB'!$B$6:$U$312,MATCH('Entocentric lens DB'!$G$4,'Entocentric lens DB'!$B$4:$U$4,0),0),"")</f>
        <v>2/3"</v>
      </c>
      <c r="G11" s="35" t="str">
        <f>IFERROR(VLOOKUP($C11,'Entocentric lens DB'!$B$6:$U$312,MATCH('Entocentric lens DB'!$H$4,'Entocentric lens DB'!$B$4:$U$4,0),0),"")</f>
        <v>M25.5x0.5</v>
      </c>
      <c r="H11" s="35" t="str">
        <f>IFERROR(VLOOKUP($C11,'Entocentric lens DB'!$B$6:$U$312,MATCH('Entocentric lens DB'!$Q$4,'Entocentric lens DB'!$B$4:$U$4,0),0),"")</f>
        <v>200-500$</v>
      </c>
      <c r="I11" s="42" t="str">
        <f>IFERROR(VLOOKUP($C11,'Entocentric lens DB'!$B$6:$U$312,MATCH('Entocentric lens DB'!$R$4,'Entocentric lens DB'!$B$4:$U$4,0),0),"")</f>
        <v>EL-16-40-TC-VIS-5D-M25.5</v>
      </c>
      <c r="J11" s="35" t="str">
        <f>IFERROR(VLOOKUP($I11,'Optotune lens DB'!$B$5:$I$25,MATCH('Optotune lens DB'!$I$4,'Optotune lens DB'!$B$4:$I$4,0),0),"")</f>
        <v>500-1000$</v>
      </c>
      <c r="K11" s="3" t="s">
        <v>114</v>
      </c>
      <c r="L11" s="35" t="str">
        <f>IFERROR(VLOOKUP($C11,'Entocentric lens DB'!$B$6:$U$312,MATCH('Entocentric lens DB'!$S$4,'Entocentric lens DB'!$B$4:$U$4,0),0),"")</f>
        <v>NA</v>
      </c>
      <c r="M11" s="41">
        <f>IF(ISBLANK(C11),"",'Entocentric lenses'!$H$3)</f>
        <v>2300</v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>inf</v>
      </c>
      <c r="O11" s="32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>200</v>
      </c>
      <c r="P11" s="35" t="s">
        <v>209</v>
      </c>
      <c r="Q11" s="45" t="str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/>
      </c>
    </row>
    <row r="12" spans="1:19">
      <c r="B12" s="3" t="str">
        <f>IFERROR(VLOOKUP($C12,'Entocentric lens DB'!$B$6:$U$312,MATCH('Entocentric lens DB'!$C$4,'Entocentric lens DB'!$B$4:$U$4,0),0),"")</f>
        <v>Lensation</v>
      </c>
      <c r="C12" s="49" t="s">
        <v>210</v>
      </c>
      <c r="D12" s="35">
        <f>IFERROR(VLOOKUP($C12,'Entocentric lens DB'!$B$6:$U$312,MATCH('Entocentric lens DB'!$D$4,'Entocentric lens DB'!$B$4:$U$4,0),0),"")</f>
        <v>10.3</v>
      </c>
      <c r="E12" s="35" t="str">
        <f>IFERROR(VLOOKUP($C12,'Entocentric lens DB'!$B$6:$U$312,MATCH('Entocentric lens DB'!$F$4,'Entocentric lens DB'!$B$4:$U$4,0),0),"")</f>
        <v>S-mount</v>
      </c>
      <c r="F12" s="35" t="str">
        <f>IFERROR(VLOOKUP($C12,'Entocentric lens DB'!$B$6:$U$312,MATCH('Entocentric lens DB'!$G$4,'Entocentric lens DB'!$B$4:$U$4,0),0),"")</f>
        <v>1/2"</v>
      </c>
      <c r="G12" s="35" t="str">
        <f>IFERROR(VLOOKUP($C12,'Entocentric lens DB'!$B$6:$U$312,MATCH('Entocentric lens DB'!$H$4,'Entocentric lens DB'!$B$4:$U$4,0),0),"")</f>
        <v>None</v>
      </c>
      <c r="H12" s="35" t="str">
        <f>IFERROR(VLOOKUP($C12,'Entocentric lens DB'!$B$6:$U$312,MATCH('Entocentric lens DB'!$Q$4,'Entocentric lens DB'!$B$4:$U$4,0),0),"")</f>
        <v>&lt;100$</v>
      </c>
      <c r="I12" s="42" t="str">
        <f>IFERROR(VLOOKUP($C12,'Entocentric lens DB'!$B$6:$U$312,MATCH('Entocentric lens DB'!$R$4,'Entocentric lens DB'!$B$4:$U$4,0),0),"")</f>
        <v>EL-10-30-Ci-VIS-MV</v>
      </c>
      <c r="J12" s="35" t="str">
        <f>IFERROR(VLOOKUP($I12,'Optotune lens DB'!$B$5:$I$25,MATCH('Optotune lens DB'!$I$4,'Optotune lens DB'!$B$4:$I$4,0),0),"")</f>
        <v/>
      </c>
      <c r="K12" s="3" t="s">
        <v>114</v>
      </c>
      <c r="L12" s="35" t="str">
        <f>IFERROR(VLOOKUP($C12,'Entocentric lens DB'!$B$6:$U$312,MATCH('Entocentric lens DB'!$S$4,'Entocentric lens DB'!$B$4:$U$4,0),0),"")</f>
        <v>None</v>
      </c>
      <c r="M12" s="41">
        <f>IF(ISBLANK(C12),"",'Entocentric lenses'!$H$3)</f>
        <v>2300</v>
      </c>
      <c r="N12" s="32" t="str">
        <f>IF(ISBLANK(C12),"",IF(IFERROR(1000/(1000/$M12+VLOOKUP($I12,'Optotune lens DB'!$B$5:$H$25,MATCH('Optotune lens DB'!$D$4,'Optotune lens DB'!$B$4:$H$4,0),0)),"inf")&lt;0,"inf",IFERROR(1000/(1000/$M12+VLOOKUP($I12,'Optotune lens DB'!$B$5:$H$25,MATCH('Optotune lens DB'!$D$4,'Optotune lens DB'!$B$4:$H$4,0),0)),"inf")))</f>
        <v>inf</v>
      </c>
      <c r="O12" s="32" t="e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>#N/A</v>
      </c>
      <c r="P12" s="35"/>
      <c r="Q12" s="45" t="str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/>
      </c>
      <c r="S12" s="3" t="s">
        <v>116</v>
      </c>
    </row>
    <row r="13" spans="1:19">
      <c r="B13" s="3" t="str">
        <f>IFERROR(VLOOKUP($C13,'Entocentric lens DB'!$B$6:$U$312,MATCH('Entocentric lens DB'!$C$4,'Entocentric lens DB'!$B$4:$U$4,0),0),"")</f>
        <v>Lensation</v>
      </c>
      <c r="C13" s="49" t="s">
        <v>146</v>
      </c>
      <c r="D13" s="35">
        <f>IFERROR(VLOOKUP($C13,'Entocentric lens DB'!$B$6:$U$312,MATCH('Entocentric lens DB'!$D$4,'Entocentric lens DB'!$B$4:$U$4,0),0),"")</f>
        <v>12</v>
      </c>
      <c r="E13" s="35" t="str">
        <f>IFERROR(VLOOKUP($C13,'Entocentric lens DB'!$B$6:$U$312,MATCH('Entocentric lens DB'!$F$4,'Entocentric lens DB'!$B$4:$U$4,0),0),"")</f>
        <v>S-mount</v>
      </c>
      <c r="F13" s="35" t="str">
        <f>IFERROR(VLOOKUP($C13,'Entocentric lens DB'!$B$6:$U$312,MATCH('Entocentric lens DB'!$G$4,'Entocentric lens DB'!$B$4:$U$4,0),0),"")</f>
        <v>1/2"</v>
      </c>
      <c r="G13" s="35" t="str">
        <f>IFERROR(VLOOKUP($C13,'Entocentric lens DB'!$B$6:$U$312,MATCH('Entocentric lens DB'!$H$4,'Entocentric lens DB'!$B$4:$U$4,0),0),"")</f>
        <v>None</v>
      </c>
      <c r="H13" s="35" t="str">
        <f>IFERROR(VLOOKUP($C13,'Entocentric lens DB'!$B$6:$U$312,MATCH('Entocentric lens DB'!$Q$4,'Entocentric lens DB'!$B$4:$U$4,0),0),"")</f>
        <v>&lt;100$</v>
      </c>
      <c r="I13" s="42" t="str">
        <f>IFERROR(VLOOKUP($C13,'Entocentric lens DB'!$B$6:$U$312,MATCH('Entocentric lens DB'!$R$4,'Entocentric lens DB'!$B$4:$U$4,0),0),"")</f>
        <v>EL-16-40-TC-VIS-5D-C</v>
      </c>
      <c r="J13" s="35" t="str">
        <f>IFERROR(VLOOKUP($I13,'Optotune lens DB'!$B$5:$I$25,MATCH('Optotune lens DB'!$I$4,'Optotune lens DB'!$B$4:$I$4,0),0),"")</f>
        <v>500-1000$</v>
      </c>
      <c r="K13" s="3" t="s">
        <v>114</v>
      </c>
      <c r="L13" s="35" t="str">
        <f>IFERROR(VLOOKUP($C13,'Entocentric lens DB'!$B$6:$U$312,MATCH('Entocentric lens DB'!$S$4,'Entocentric lens DB'!$B$4:$U$4,0),0),"")</f>
        <v>&gt;=5 mm</v>
      </c>
      <c r="M13" s="41">
        <f>IF(ISBLANK(C13),"",'Entocentric lenses'!$H$3)</f>
        <v>2300</v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>inf</v>
      </c>
      <c r="O13" s="32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>200</v>
      </c>
      <c r="P13" s="35"/>
      <c r="Q13" s="45" t="str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/>
      </c>
      <c r="S13" s="3" t="s">
        <v>116</v>
      </c>
    </row>
    <row r="14" spans="1:19">
      <c r="B14" s="3" t="str">
        <f>IFERROR(VLOOKUP($C14,'Entocentric lens DB'!$B$6:$U$312,MATCH('Entocentric lens DB'!$C$4,'Entocentric lens DB'!$B$4:$U$4,0),0),"")</f>
        <v>Lensation</v>
      </c>
      <c r="C14" s="49" t="s">
        <v>147</v>
      </c>
      <c r="D14" s="35">
        <f>IFERROR(VLOOKUP($C14,'Entocentric lens DB'!$B$6:$U$312,MATCH('Entocentric lens DB'!$D$4,'Entocentric lens DB'!$B$4:$U$4,0),0),"")</f>
        <v>12</v>
      </c>
      <c r="E14" s="35" t="str">
        <f>IFERROR(VLOOKUP($C14,'Entocentric lens DB'!$B$6:$U$312,MATCH('Entocentric lens DB'!$F$4,'Entocentric lens DB'!$B$4:$U$4,0),0),"")</f>
        <v>S-mount</v>
      </c>
      <c r="F14" s="35" t="str">
        <f>IFERROR(VLOOKUP($C14,'Entocentric lens DB'!$B$6:$U$312,MATCH('Entocentric lens DB'!$G$4,'Entocentric lens DB'!$B$4:$U$4,0),0),"")</f>
        <v>1/1.8"</v>
      </c>
      <c r="G14" s="35" t="str">
        <f>IFERROR(VLOOKUP($C14,'Entocentric lens DB'!$B$6:$U$312,MATCH('Entocentric lens DB'!$H$4,'Entocentric lens DB'!$B$4:$U$4,0),0),"")</f>
        <v>None</v>
      </c>
      <c r="H14" s="35" t="str">
        <f>IFERROR(VLOOKUP($C14,'Entocentric lens DB'!$B$6:$U$312,MATCH('Entocentric lens DB'!$Q$4,'Entocentric lens DB'!$B$4:$U$4,0),0),"")</f>
        <v>&lt;100$</v>
      </c>
      <c r="I14" s="42" t="str">
        <f>IFERROR(VLOOKUP($C14,'Entocentric lens DB'!$B$6:$U$312,MATCH('Entocentric lens DB'!$R$4,'Entocentric lens DB'!$B$4:$U$4,0),0),"")</f>
        <v>EL-10-30-Ci-VIS-MV</v>
      </c>
      <c r="J14" s="35" t="str">
        <f>IFERROR(VLOOKUP($I14,'Optotune lens DB'!$B$5:$I$25,MATCH('Optotune lens DB'!$I$4,'Optotune lens DB'!$B$4:$I$4,0),0),"")</f>
        <v/>
      </c>
      <c r="K14" s="3" t="s">
        <v>114</v>
      </c>
      <c r="L14" s="35" t="str">
        <f>IFERROR(VLOOKUP($C14,'Entocentric lens DB'!$B$6:$U$312,MATCH('Entocentric lens DB'!$S$4,'Entocentric lens DB'!$B$4:$U$4,0),0),"")</f>
        <v>None</v>
      </c>
      <c r="M14" s="41">
        <f>IF(ISBLANK(C14),"",'Entocentric lenses'!$H$3)</f>
        <v>2300</v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>inf</v>
      </c>
      <c r="O14" s="32" t="e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>#N/A</v>
      </c>
      <c r="P14" s="35"/>
      <c r="Q14" s="45" t="str">
        <f>IFERROR(IF(VLOOKUP($C14,'Entocentric lens DB'!$B$6:$U$312,MATCH('Entocentric lens DB'!$N$4,'Entocentric lens DB'!$B$4:$U$4,0),0)=0,"",VLOOKUP($C14,'Entocentric lens DB'!$B$6:$U$312,MATCH('Entocentric lens DB'!$N$4,'Entocentric lens DB'!$B$4:$U$4,0),0)),"")</f>
        <v/>
      </c>
      <c r="S14" s="3" t="s">
        <v>116</v>
      </c>
    </row>
    <row r="15" spans="1:19">
      <c r="B15" s="3" t="str">
        <f>IFERROR(VLOOKUP($C15,'Entocentric lens DB'!$B$6:$U$312,MATCH('Entocentric lens DB'!$C$4,'Entocentric lens DB'!$B$4:$U$4,0),0),"")</f>
        <v>Optart</v>
      </c>
      <c r="C15" s="49" t="s">
        <v>149</v>
      </c>
      <c r="D15" s="35">
        <f>IFERROR(VLOOKUP($C15,'Entocentric lens DB'!$B$6:$U$312,MATCH('Entocentric lens DB'!$D$4,'Entocentric lens DB'!$B$4:$U$4,0),0),"")</f>
        <v>12</v>
      </c>
      <c r="E15" s="35" t="str">
        <f>IFERROR(VLOOKUP($C15,'Entocentric lens DB'!$B$6:$U$312,MATCH('Entocentric lens DB'!$F$4,'Entocentric lens DB'!$B$4:$U$4,0),0),"")</f>
        <v>C-mount</v>
      </c>
      <c r="F15" s="35" t="str">
        <f>IFERROR(VLOOKUP($C15,'Entocentric lens DB'!$B$6:$U$312,MATCH('Entocentric lens DB'!$G$4,'Entocentric lens DB'!$B$4:$U$4,0),0),"")</f>
        <v>2/3"</v>
      </c>
      <c r="G15" s="35" t="str">
        <f>IFERROR(VLOOKUP($C15,'Entocentric lens DB'!$B$6:$U$312,MATCH('Entocentric lens DB'!$H$4,'Entocentric lens DB'!$B$4:$U$4,0),0),"")</f>
        <v>M30.5x0.5</v>
      </c>
      <c r="H15" s="35" t="str">
        <f>IFERROR(VLOOKUP($C15,'Entocentric lens DB'!$B$6:$U$312,MATCH('Entocentric lens DB'!$Q$4,'Entocentric lens DB'!$B$4:$U$4,0),0),"")</f>
        <v>On Request</v>
      </c>
      <c r="I15" s="42" t="str">
        <f>IFERROR(VLOOKUP($C15,'Entocentric lens DB'!$B$6:$U$312,MATCH('Entocentric lens DB'!$R$4,'Entocentric lens DB'!$B$4:$U$4,0),0),"")</f>
        <v>EL-16-40-TC-VIS-5D-M30.5</v>
      </c>
      <c r="J15" s="35" t="str">
        <f>IFERROR(VLOOKUP($I15,'Optotune lens DB'!$B$5:$I$25,MATCH('Optotune lens DB'!$I$4,'Optotune lens DB'!$B$4:$I$4,0),0),"")</f>
        <v>500-1000$</v>
      </c>
      <c r="K15" s="3" t="s">
        <v>114</v>
      </c>
      <c r="L15" s="35" t="str">
        <f>IFERROR(VLOOKUP($C15,'Entocentric lens DB'!$B$6:$U$312,MATCH('Entocentric lens DB'!$S$4,'Entocentric lens DB'!$B$4:$U$4,0),0),"")</f>
        <v>NA</v>
      </c>
      <c r="M15" s="41">
        <f>IF(ISBLANK(C15),"",'Entocentric lenses'!$H$3)</f>
        <v>2300</v>
      </c>
      <c r="N15" s="32" t="str">
        <f>IF(ISBLANK(C15),"",IF(IFERROR(1000/(1000/$M15+VLOOKUP($I15,'Optotune lens DB'!$B$5:$H$25,MATCH('Optotune lens DB'!$D$4,'Optotune lens DB'!$B$4:$H$4,0),0)),"inf")&lt;0,"inf",IFERROR(1000/(1000/$M15+VLOOKUP($I15,'Optotune lens DB'!$B$5:$H$25,MATCH('Optotune lens DB'!$D$4,'Optotune lens DB'!$B$4:$H$4,0),0)),"inf")))</f>
        <v>inf</v>
      </c>
      <c r="O15" s="32">
        <f>IF(ISBLANK(C15),"",IF(N15="inf",1000/(VLOOKUP($I15,'Optotune lens DB'!$B$5:$H$25,MATCH('Optotune lens DB'!$E$4,'Optotune lens DB'!$B$4:$H$4,0),0)-VLOOKUP($I15,'Optotune lens DB'!$B$5:$H$25,MATCH('Optotune lens DB'!$D$4,'Optotune lens DB'!$B$4:$H$4,0),0)),1000/(1000/$M15+VLOOKUP($I15,'Optotune lens DB'!$B$5:$H$25,MATCH('Optotune lens DB'!$E$4,'Optotune lens DB'!$B$4:$H$4,0),0))))</f>
        <v>200</v>
      </c>
      <c r="P15" s="35" t="s">
        <v>209</v>
      </c>
      <c r="Q15" s="45">
        <f>IFERROR(IF(VLOOKUP($C15,'Entocentric lens DB'!$B$6:$U$312,MATCH('Entocentric lens DB'!$N$4,'Entocentric lens DB'!$B$4:$U$4,0),0)=0,"",VLOOKUP($C15,'Entocentric lens DB'!$B$6:$U$312,MATCH('Entocentric lens DB'!$N$4,'Entocentric lens DB'!$B$4:$U$4,0),0)),"")</f>
        <v>3.5</v>
      </c>
    </row>
    <row r="16" spans="1:19">
      <c r="B16" s="3" t="str">
        <f>IFERROR(VLOOKUP($C16,'Entocentric lens DB'!$B$6:$U$312,MATCH('Entocentric lens DB'!$C$4,'Entocentric lens DB'!$B$4:$U$4,0),0),"")</f>
        <v>Optart</v>
      </c>
      <c r="C16" s="49" t="s">
        <v>150</v>
      </c>
      <c r="D16" s="35">
        <f>IFERROR(VLOOKUP($C16,'Entocentric lens DB'!$B$6:$U$312,MATCH('Entocentric lens DB'!$D$4,'Entocentric lens DB'!$B$4:$U$4,0),0),"")</f>
        <v>12</v>
      </c>
      <c r="E16" s="35" t="str">
        <f>IFERROR(VLOOKUP($C16,'Entocentric lens DB'!$B$6:$U$312,MATCH('Entocentric lens DB'!$F$4,'Entocentric lens DB'!$B$4:$U$4,0),0),"")</f>
        <v>C-mount</v>
      </c>
      <c r="F16" s="35" t="str">
        <f>IFERROR(VLOOKUP($C16,'Entocentric lens DB'!$B$6:$U$312,MATCH('Entocentric lens DB'!$G$4,'Entocentric lens DB'!$B$4:$U$4,0),0),"")</f>
        <v>2/3"</v>
      </c>
      <c r="G16" s="35" t="str">
        <f>IFERROR(VLOOKUP($C16,'Entocentric lens DB'!$B$6:$U$312,MATCH('Entocentric lens DB'!$H$4,'Entocentric lens DB'!$B$4:$U$4,0),0),"")</f>
        <v>M30.5XP0.5</v>
      </c>
      <c r="H16" s="35" t="str">
        <f>IFERROR(VLOOKUP($C16,'Entocentric lens DB'!$B$6:$U$312,MATCH('Entocentric lens DB'!$Q$4,'Entocentric lens DB'!$B$4:$U$4,0),0),"")</f>
        <v>On Request</v>
      </c>
      <c r="I16" s="42" t="str">
        <f>IFERROR(VLOOKUP($C16,'Entocentric lens DB'!$B$6:$U$312,MATCH('Entocentric lens DB'!$R$4,'Entocentric lens DB'!$B$4:$U$4,0),0),"")</f>
        <v>EL-16-40-TC-VIS-5D-M30.5</v>
      </c>
      <c r="J16" s="35" t="str">
        <f>IFERROR(VLOOKUP($I16,'Optotune lens DB'!$B$5:$I$25,MATCH('Optotune lens DB'!$I$4,'Optotune lens DB'!$B$4:$I$4,0),0),"")</f>
        <v>500-1000$</v>
      </c>
      <c r="K16" s="3" t="s">
        <v>114</v>
      </c>
      <c r="L16" s="35" t="str">
        <f>IFERROR(VLOOKUP($C16,'Entocentric lens DB'!$B$6:$U$312,MATCH('Entocentric lens DB'!$S$4,'Entocentric lens DB'!$B$4:$U$4,0),0),"")</f>
        <v>NA</v>
      </c>
      <c r="M16" s="41">
        <f>IF(ISBLANK(C16),"",'Entocentric lenses'!$H$3)</f>
        <v>2300</v>
      </c>
      <c r="N16" s="32" t="str">
        <f>IF(ISBLANK(C16),"",IF(IFERROR(1000/(1000/$M16+VLOOKUP($I16,'Optotune lens DB'!$B$5:$H$25,MATCH('Optotune lens DB'!$D$4,'Optotune lens DB'!$B$4:$H$4,0),0)),"inf")&lt;0,"inf",IFERROR(1000/(1000/$M16+VLOOKUP($I16,'Optotune lens DB'!$B$5:$H$25,MATCH('Optotune lens DB'!$D$4,'Optotune lens DB'!$B$4:$H$4,0),0)),"inf")))</f>
        <v>inf</v>
      </c>
      <c r="O16" s="32">
        <f>IF(ISBLANK(C16),"",IF(N16="inf",1000/(VLOOKUP($I16,'Optotune lens DB'!$B$5:$H$25,MATCH('Optotune lens DB'!$E$4,'Optotune lens DB'!$B$4:$H$4,0),0)-VLOOKUP($I16,'Optotune lens DB'!$B$5:$H$25,MATCH('Optotune lens DB'!$D$4,'Optotune lens DB'!$B$4:$H$4,0),0)),1000/(1000/$M16+VLOOKUP($I16,'Optotune lens DB'!$B$5:$H$25,MATCH('Optotune lens DB'!$E$4,'Optotune lens DB'!$B$4:$H$4,0),0))))</f>
        <v>200</v>
      </c>
      <c r="P16" s="35" t="s">
        <v>209</v>
      </c>
      <c r="Q16" s="45">
        <f>IFERROR(IF(VLOOKUP($C16,'Entocentric lens DB'!$B$6:$U$312,MATCH('Entocentric lens DB'!$N$4,'Entocentric lens DB'!$B$4:$U$4,0),0)=0,"",VLOOKUP($C16,'Entocentric lens DB'!$B$6:$U$312,MATCH('Entocentric lens DB'!$N$4,'Entocentric lens DB'!$B$4:$U$4,0),0)),"")</f>
        <v>5</v>
      </c>
    </row>
    <row r="17" spans="2:19">
      <c r="B17" s="3" t="str">
        <f>IFERROR(VLOOKUP($C17,'Entocentric lens DB'!$B$6:$U$312,MATCH('Entocentric lens DB'!$C$4,'Entocentric lens DB'!$B$4:$U$4,0),0),"")</f>
        <v>Optart</v>
      </c>
      <c r="C17" s="49" t="s">
        <v>151</v>
      </c>
      <c r="D17" s="35">
        <f>IFERROR(VLOOKUP($C17,'Entocentric lens DB'!$B$6:$U$312,MATCH('Entocentric lens DB'!$D$4,'Entocentric lens DB'!$B$4:$U$4,0),0),"")</f>
        <v>12</v>
      </c>
      <c r="E17" s="35" t="str">
        <f>IFERROR(VLOOKUP($C17,'Entocentric lens DB'!$B$6:$U$312,MATCH('Entocentric lens DB'!$F$4,'Entocentric lens DB'!$B$4:$U$4,0),0),"")</f>
        <v>C-mount</v>
      </c>
      <c r="F17" s="35" t="str">
        <f>IFERROR(VLOOKUP($C17,'Entocentric lens DB'!$B$6:$U$312,MATCH('Entocentric lens DB'!$G$4,'Entocentric lens DB'!$B$4:$U$4,0),0),"")</f>
        <v>2/3"</v>
      </c>
      <c r="G17" s="35" t="str">
        <f>IFERROR(VLOOKUP($C17,'Entocentric lens DB'!$B$6:$U$312,MATCH('Entocentric lens DB'!$H$4,'Entocentric lens DB'!$B$4:$U$4,0),0),"")</f>
        <v>M27XP0.5</v>
      </c>
      <c r="H17" s="35" t="str">
        <f>IFERROR(VLOOKUP($C17,'Entocentric lens DB'!$B$6:$U$312,MATCH('Entocentric lens DB'!$Q$4,'Entocentric lens DB'!$B$4:$U$4,0),0),"")</f>
        <v>On Request</v>
      </c>
      <c r="I17" s="42" t="str">
        <f>IFERROR(VLOOKUP($C17,'Entocentric lens DB'!$B$6:$U$312,MATCH('Entocentric lens DB'!$R$4,'Entocentric lens DB'!$B$4:$U$4,0),0),"")</f>
        <v>EL-16-40-TC-VIS-5D-M27</v>
      </c>
      <c r="J17" s="35" t="str">
        <f>IFERROR(VLOOKUP($I17,'Optotune lens DB'!$B$5:$I$25,MATCH('Optotune lens DB'!$I$4,'Optotune lens DB'!$B$4:$I$4,0),0),"")</f>
        <v>500-1000$</v>
      </c>
      <c r="K17" s="3" t="s">
        <v>114</v>
      </c>
      <c r="L17" s="35" t="str">
        <f>IFERROR(VLOOKUP($C17,'Entocentric lens DB'!$B$6:$U$312,MATCH('Entocentric lens DB'!$S$4,'Entocentric lens DB'!$B$4:$U$4,0),0),"")</f>
        <v>NA</v>
      </c>
      <c r="M17" s="41">
        <f>IF(ISBLANK(C17),"",'Entocentric lenses'!$H$3)</f>
        <v>2300</v>
      </c>
      <c r="N17" s="32" t="str">
        <f>IF(ISBLANK(C17),"",IF(IFERROR(1000/(1000/$M17+VLOOKUP($I17,'Optotune lens DB'!$B$5:$H$25,MATCH('Optotune lens DB'!$D$4,'Optotune lens DB'!$B$4:$H$4,0),0)),"inf")&lt;0,"inf",IFERROR(1000/(1000/$M17+VLOOKUP($I17,'Optotune lens DB'!$B$5:$H$25,MATCH('Optotune lens DB'!$D$4,'Optotune lens DB'!$B$4:$H$4,0),0)),"inf")))</f>
        <v>inf</v>
      </c>
      <c r="O17" s="32">
        <f>IF(ISBLANK(C17),"",IF(N17="inf",1000/(VLOOKUP($I17,'Optotune lens DB'!$B$5:$H$25,MATCH('Optotune lens DB'!$E$4,'Optotune lens DB'!$B$4:$H$4,0),0)-VLOOKUP($I17,'Optotune lens DB'!$B$5:$H$25,MATCH('Optotune lens DB'!$D$4,'Optotune lens DB'!$B$4:$H$4,0),0)),1000/(1000/$M17+VLOOKUP($I17,'Optotune lens DB'!$B$5:$H$25,MATCH('Optotune lens DB'!$E$4,'Optotune lens DB'!$B$4:$H$4,0),0))))</f>
        <v>200</v>
      </c>
      <c r="P17" s="35" t="s">
        <v>209</v>
      </c>
      <c r="Q17" s="45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>5</v>
      </c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IF(ISBLANK(C20),"",'Entocentric lenses'!$H$3)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" t="str">
        <f>IFERROR(VLOOKUP($C21,'Entocentric lens DB'!$B$6:$U$312,MATCH('Entocentric lens DB'!$C$4,'Entocentric lens DB'!$B$4:$U$4,0),0),"")</f>
        <v/>
      </c>
      <c r="D21" s="35" t="str">
        <f>IFERROR(VLOOKUP($C21,'Entocentric lens DB'!$B$6:$U$312,MATCH('Entocentric lens DB'!$D$4,'Entocentric lens DB'!$B$4:$U$4,0),0),"")</f>
        <v/>
      </c>
      <c r="E21" s="35" t="str">
        <f>IFERROR(VLOOKUP($C21,'Entocentric lens DB'!$B$6:$U$312,MATCH('Entocentric lens DB'!$F$4,'Entocentric lens DB'!$B$4:$U$4,0),0),"")</f>
        <v/>
      </c>
      <c r="F21" s="35" t="str">
        <f>IFERROR(VLOOKUP($C21,'Entocentric lens DB'!$B$6:$U$312,MATCH('Entocentric lens DB'!$G$4,'Entocentric lens DB'!$B$4:$U$4,0),0),"")</f>
        <v/>
      </c>
      <c r="G21" s="35" t="str">
        <f>IFERROR(VLOOKUP($C21,'Entocentric lens DB'!$B$6:$U$312,MATCH('Entocentric lens DB'!$H$4,'Entocentric lens DB'!$B$4:$U$4,0),0),"")</f>
        <v/>
      </c>
      <c r="H21" s="35" t="str">
        <f>IFERROR(VLOOKUP($C21,'Entocentric lens DB'!$B$6:$U$312,MATCH('Entocentric lens DB'!$Q$4,'Entocentric lens DB'!$B$4:$U$4,0),0),"")</f>
        <v/>
      </c>
      <c r="I21" s="42" t="str">
        <f>IFERROR(VLOOKUP($C21,'Entocentric lens DB'!$B$6:$U$312,MATCH('Entocentric lens DB'!$R$4,'Entocentric lens DB'!$B$4:$U$4,0),0),"")</f>
        <v/>
      </c>
      <c r="J21" s="35" t="str">
        <f>IFERROR(VLOOKUP($I21,'Optotune lens DB'!$B$5:$I$25,MATCH('Optotune lens DB'!$I$4,'Optotune lens DB'!$B$4:$I$4,0),0),"")</f>
        <v/>
      </c>
      <c r="L21" s="35" t="str">
        <f>IFERROR(VLOOKUP($C21,'Entocentric lens DB'!$B$6:$U$312,MATCH('Entocentric lens DB'!$S$4,'Entocentric lens DB'!$B$4:$U$4,0),0),"")</f>
        <v/>
      </c>
      <c r="M21" s="41" t="str">
        <f>IF(ISBLANK(C21),"",'Entocentric lenses'!$H$3)</f>
        <v/>
      </c>
      <c r="N21" s="32" t="str">
        <f>IF(ISBLANK(C21),"",IF(IFERROR(1000/(1000/$M21+VLOOKUP($I21,'Optotune lens DB'!$B$5:$H$25,MATCH('Optotune lens DB'!$D$4,'Optotune lens DB'!$B$4:$H$4,0),0)),"inf")&lt;0,"inf",IFERROR(1000/(1000/$M21+VLOOKUP($I21,'Optotune lens DB'!$B$5:$H$25,MATCH('Optotune lens DB'!$D$4,'Optotune lens DB'!$B$4:$H$4,0),0)),"inf")))</f>
        <v/>
      </c>
      <c r="O21" s="32" t="str">
        <f>IF(ISBLANK(C21),"",IF(N21="inf",1000/(VLOOKUP($I21,'Optotune lens DB'!$B$5:$H$25,MATCH('Optotune lens DB'!$E$4,'Optotune lens DB'!$B$4:$H$4,0),0)-VLOOKUP($I21,'Optotune lens DB'!$B$5:$H$25,MATCH('Optotune lens DB'!$D$4,'Optotune lens DB'!$B$4:$H$4,0),0)),1000/(1000/$M21+VLOOKUP($I21,'Optotune lens DB'!$B$5:$H$25,MATCH('Optotune lens DB'!$E$4,'Optotune lens DB'!$B$4:$H$4,0),0))))</f>
        <v/>
      </c>
      <c r="P21" s="35"/>
      <c r="Q21" s="45" t="str">
        <f>IFERROR(IF(VLOOKUP($C21,'Entocentric lens DB'!$B$6:$U$312,MATCH('Entocentric lens DB'!$N$4,'Entocentric lens DB'!$B$4:$U$4,0),0)=0,"",VLOOKUP($C21,'Entocentric lens DB'!$B$6:$U$312,MATCH('Entocentric lens DB'!$N$4,'Entocentric lens DB'!$B$4:$U$4,0),0)),"")</f>
        <v/>
      </c>
    </row>
    <row r="22" spans="2:19">
      <c r="B22" s="31" t="s">
        <v>121</v>
      </c>
      <c r="C22" s="30" t="s">
        <v>0</v>
      </c>
      <c r="D22" s="30"/>
      <c r="E22" s="30" t="s">
        <v>0</v>
      </c>
      <c r="F22" s="30" t="s">
        <v>0</v>
      </c>
      <c r="G22" s="30" t="s">
        <v>0</v>
      </c>
      <c r="H22" s="30" t="s">
        <v>0</v>
      </c>
      <c r="I22" s="30" t="s">
        <v>0</v>
      </c>
      <c r="J22" s="30" t="s">
        <v>0</v>
      </c>
      <c r="K22" s="30" t="s">
        <v>0</v>
      </c>
      <c r="L22" s="30" t="s">
        <v>0</v>
      </c>
      <c r="M22" s="30" t="s">
        <v>0</v>
      </c>
      <c r="N22" s="30" t="s">
        <v>0</v>
      </c>
      <c r="O22" s="30" t="s">
        <v>0</v>
      </c>
      <c r="P22" s="43" t="s">
        <v>0</v>
      </c>
      <c r="Q22" s="44" t="s">
        <v>0</v>
      </c>
      <c r="R22" s="30" t="s">
        <v>0</v>
      </c>
      <c r="S22" s="30" t="s">
        <v>0</v>
      </c>
    </row>
    <row r="24" spans="2:19">
      <c r="B24" s="158" t="s">
        <v>64</v>
      </c>
    </row>
  </sheetData>
  <phoneticPr fontId="20" type="noConversion"/>
  <dataValidations count="4">
    <dataValidation type="list" allowBlank="1" showInputMessage="1" showErrorMessage="1" sqref="E5:E21" xr:uid="{00000000-0002-0000-1000-000000000000}">
      <formula1>Mounts</formula1>
    </dataValidation>
    <dataValidation type="list" allowBlank="1" showInputMessage="1" showErrorMessage="1" sqref="F5:F21" xr:uid="{00000000-0002-0000-1000-000001000000}">
      <formula1>Formats</formula1>
    </dataValidation>
    <dataValidation type="list" allowBlank="1" showInputMessage="1" showErrorMessage="1" sqref="G5:G21" xr:uid="{00000000-0002-0000-1000-000002000000}">
      <formula1>Filter</formula1>
    </dataValidation>
    <dataValidation type="list" allowBlank="1" showInputMessage="1" showErrorMessage="1" sqref="H5:H21 J5:J21" xr:uid="{00000000-0002-0000-1000-000003000000}">
      <formula1>Prices</formula1>
    </dataValidation>
  </dataValidations>
  <hyperlinks>
    <hyperlink ref="B2" location="'Entocentric lenses'!A1" display="Back to overview" xr:uid="{8857DD73-B822-4C1F-8B79-667ECBE72E3F}"/>
    <hyperlink ref="B24" location="'Entocentric lens DB'!A1" display="Entocentric lens database" xr:uid="{A10D2644-6BB9-4EB9-93B3-A7EB3EA7F5BD}"/>
    <hyperlink ref="R6" r:id="rId1" xr:uid="{2A416A22-3353-46B2-B8CA-5E521E114656}"/>
  </hyperlinks>
  <pageMargins left="0.3" right="0.3" top="0.5" bottom="0.5" header="0.1" footer="0.1"/>
  <pageSetup paperSize="9" scale="54" orientation="landscape"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211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Opto Engineering</v>
      </c>
      <c r="C5" s="3" t="s">
        <v>212</v>
      </c>
      <c r="D5" s="35">
        <f>IFERROR(VLOOKUP($C5,'Entocentric lens DB'!$B$6:$U$312,MATCH('Entocentric lens DB'!$D$4,'Entocentric lens DB'!$B$4:$U$4,0),0),"")</f>
        <v>16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2/3"</v>
      </c>
      <c r="G5" s="35" t="str">
        <f>IFERROR(VLOOKUP($C5,'Entocentric lens DB'!$B$6:$U$312,MATCH('Entocentric lens DB'!$H$4,'Entocentric lens DB'!$B$4:$U$4,0),0),"")</f>
        <v>M27x0.5</v>
      </c>
      <c r="H5" s="35" t="str">
        <f>IFERROR(VLOOKUP($C5,'Entocentric lens DB'!$B$6:$U$312,MATCH('Entocentric lens DB'!$Q$4,'Entocentric lens DB'!$B$4:$U$4,0),0),"")</f>
        <v>500-1000$</v>
      </c>
      <c r="I5" s="42" t="str">
        <f>IFERROR(VLOOKUP($C5,'Entocentric lens DB'!$B$6:$U$312,MATCH('Entocentric lens DB'!$R$4,'Entocentric lens DB'!$B$4:$U$4,0),0),"")</f>
        <v>EL-3-10-VIS-26D-FPC</v>
      </c>
      <c r="J5" s="35" t="str">
        <f>IFERROR(VLOOKUP($I5,'Optotune lens DB'!$B$5:$I$25,MATCH('Optotune lens DB'!$I$4,'Optotune lens DB'!$B$4:$I$4,0),0),"")</f>
        <v>100-200$</v>
      </c>
      <c r="K5" s="3" t="s">
        <v>119</v>
      </c>
      <c r="L5" s="35" t="str">
        <f>IFERROR(VLOOKUP($C5,'Entocentric lens DB'!$B$6:$U$312,MATCH('Entocentric lens DB'!$S$4,'Entocentric lens DB'!$B$4:$U$4,0),0),"")</f>
        <v>NA</v>
      </c>
      <c r="M5" s="41"/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38.46153846153846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3.5</v>
      </c>
    </row>
    <row r="6" spans="1:19">
      <c r="B6" s="3" t="str">
        <f>IFERROR(VLOOKUP($C6,'Entocentric lens DB'!$B$6:$U$312,MATCH('Entocentric lens DB'!$C$4,'Entocentric lens DB'!$B$4:$U$4,0),0),"")</f>
        <v>OPT</v>
      </c>
      <c r="C6" s="49" t="s">
        <v>153</v>
      </c>
      <c r="D6" s="35">
        <f>IFERROR(VLOOKUP($C6,'Entocentric lens DB'!$B$6:$U$312,MATCH('Entocentric lens DB'!$D$4,'Entocentric lens DB'!$B$4:$U$4,0),0),"")</f>
        <v>16</v>
      </c>
      <c r="E6" s="35" t="str">
        <f>IFERROR(VLOOKUP($C6,'Entocentric lens DB'!$B$6:$U$312,MATCH('Entocentric lens DB'!$F$4,'Entocentric lens DB'!$B$4:$U$4,0),0),"")</f>
        <v>S-mount</v>
      </c>
      <c r="F6" s="35" t="str">
        <f>IFERROR(VLOOKUP($C6,'Entocentric lens DB'!$B$6:$U$312,MATCH('Entocentric lens DB'!$G$4,'Entocentric lens DB'!$B$4:$U$4,0),0),"")</f>
        <v>1/1.8"</v>
      </c>
      <c r="G6" s="35" t="str">
        <f>IFERROR(VLOOKUP($C6,'Entocentric lens DB'!$B$6:$U$312,MATCH('Entocentric lens DB'!$H$4,'Entocentric lens DB'!$B$4:$U$4,0),0),"")</f>
        <v>None</v>
      </c>
      <c r="H6" s="35" t="str">
        <f>IFERROR(VLOOKUP($C6,'Entocentric lens DB'!$B$6:$U$312,MATCH('Entocentric lens DB'!$Q$4,'Entocentric lens DB'!$B$4:$U$4,0),0),"")</f>
        <v>200-500$</v>
      </c>
      <c r="I6" s="42" t="str">
        <f>IFERROR(VLOOKUP($C6,'Entocentric lens DB'!$B$6:$U$312,MATCH('Entocentric lens DB'!$R$4,'Entocentric lens DB'!$B$4:$U$4,0),0),"")</f>
        <v>EL-3-10-VIS-26D-FPC</v>
      </c>
      <c r="J6" s="35" t="str">
        <f>IFERROR(VLOOKUP($I6,'Optotune lens DB'!$B$5:$I$25,MATCH('Optotune lens DB'!$I$4,'Optotune lens DB'!$B$4:$I$4,0),0),"")</f>
        <v>100-200$</v>
      </c>
      <c r="K6" s="3" t="s">
        <v>119</v>
      </c>
      <c r="L6" s="35" t="str">
        <f>IFERROR(VLOOKUP($C6,'Entocentric lens DB'!$B$6:$U$312,MATCH('Entocentric lens DB'!$S$4,'Entocentric lens DB'!$B$4:$U$4,0),0),"")</f>
        <v>NA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38.46153846153846</v>
      </c>
      <c r="P6" s="35" t="s">
        <v>115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2</v>
      </c>
      <c r="R6" s="82" t="s">
        <v>129</v>
      </c>
      <c r="S6" s="3" t="s">
        <v>130</v>
      </c>
    </row>
    <row r="7" spans="1:19">
      <c r="B7" s="3" t="str">
        <f>IFERROR(VLOOKUP($C7,'Entocentric lens DB'!$B$6:$U$312,MATCH('Entocentric lens DB'!$C$4,'Entocentric lens DB'!$B$4:$U$4,0),0),"")</f>
        <v>Evetar</v>
      </c>
      <c r="C7" s="3" t="s">
        <v>154</v>
      </c>
      <c r="D7" s="35">
        <f>IFERROR(VLOOKUP($C7,'Entocentric lens DB'!$B$6:$U$312,MATCH('Entocentric lens DB'!$D$4,'Entocentric lens DB'!$B$4:$U$4,0),0),"")</f>
        <v>16</v>
      </c>
      <c r="E7" s="35" t="str">
        <f>IFERROR(VLOOKUP($C7,'Entocentric lens DB'!$B$6:$U$312,MATCH('Entocentric lens DB'!$F$4,'Entocentric lens DB'!$B$4:$U$4,0),0),"")</f>
        <v>S-mount</v>
      </c>
      <c r="F7" s="35" t="str">
        <f>IFERROR(VLOOKUP($C7,'Entocentric lens DB'!$B$6:$U$312,MATCH('Entocentric lens DB'!$G$4,'Entocentric lens DB'!$B$4:$U$4,0),0),"")</f>
        <v>1/2"</v>
      </c>
      <c r="G7" s="35" t="str">
        <f>IFERROR(VLOOKUP($C7,'Entocentric lens DB'!$B$6:$U$312,MATCH('Entocentric lens DB'!$H$4,'Entocentric lens DB'!$B$4:$U$4,0),0),"")</f>
        <v>None</v>
      </c>
      <c r="H7" s="35" t="str">
        <f>IFERROR(VLOOKUP($C7,'Entocentric lens DB'!$B$6:$U$312,MATCH('Entocentric lens DB'!$Q$4,'Entocentric lens DB'!$B$4:$U$4,0),0),"")</f>
        <v>100-200$</v>
      </c>
      <c r="I7" s="42" t="str">
        <f>IFERROR(VLOOKUP($C7,'Entocentric lens DB'!$B$6:$U$312,MATCH('Entocentric lens DB'!$R$4,'Entocentric lens DB'!$B$4:$U$4,0),0),"")</f>
        <v>EL-3-10-VIS-26D-FPC</v>
      </c>
      <c r="J7" s="35" t="str">
        <f>IFERROR(VLOOKUP($I7,'Optotune lens DB'!$B$5:$I$25,MATCH('Optotune lens DB'!$I$4,'Optotune lens DB'!$B$4:$I$4,0),0),"")</f>
        <v>100-200$</v>
      </c>
      <c r="K7" s="3" t="s">
        <v>119</v>
      </c>
      <c r="L7" s="35" t="str">
        <f>IFERROR(VLOOKUP($C7,'Entocentric lens DB'!$B$6:$U$312,MATCH('Entocentric lens DB'!$S$4,'Entocentric lens DB'!$B$4:$U$4,0),0),"")</f>
        <v>NA</v>
      </c>
      <c r="M7" s="41">
        <f>IF(ISBLANK(C7),"",'Entocentric lenses'!$H$3)</f>
        <v>2300</v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>inf</v>
      </c>
      <c r="O7" s="32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>38.46153846153846</v>
      </c>
      <c r="P7" s="35" t="s">
        <v>115</v>
      </c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1.55</v>
      </c>
      <c r="S7" s="3" t="s">
        <v>120</v>
      </c>
    </row>
    <row r="8" spans="1:19">
      <c r="B8" s="3" t="str">
        <f>IFERROR(VLOOKUP($C8,'Entocentric lens DB'!$B$6:$U$312,MATCH('Entocentric lens DB'!$C$4,'Entocentric lens DB'!$B$4:$U$4,0),0),"")</f>
        <v>Kowa</v>
      </c>
      <c r="C8" s="49" t="s">
        <v>155</v>
      </c>
      <c r="D8" s="35">
        <f>IFERROR(VLOOKUP($C8,'Entocentric lens DB'!$B$6:$U$312,MATCH('Entocentric lens DB'!$D$4,'Entocentric lens DB'!$B$4:$U$4,0),0),"")</f>
        <v>16</v>
      </c>
      <c r="E8" s="35" t="str">
        <f>IFERROR(VLOOKUP($C8,'Entocentric lens DB'!$B$6:$U$312,MATCH('Entocentric lens DB'!$F$4,'Entocentric lens DB'!$B$4:$U$4,0),0),"")</f>
        <v>C-mount</v>
      </c>
      <c r="F8" s="35" t="str">
        <f>IFERROR(VLOOKUP($C8,'Entocentric lens DB'!$B$6:$U$312,MATCH('Entocentric lens DB'!$G$4,'Entocentric lens DB'!$B$4:$U$4,0),0),"")</f>
        <v>2/3"</v>
      </c>
      <c r="G8" s="35" t="str">
        <f>IFERROR(VLOOKUP($C8,'Entocentric lens DB'!$B$6:$U$312,MATCH('Entocentric lens DB'!$H$4,'Entocentric lens DB'!$B$4:$U$4,0),0),"")</f>
        <v>M30.5x0.5</v>
      </c>
      <c r="H8" s="35" t="str">
        <f>IFERROR(VLOOKUP($C8,'Entocentric lens DB'!$B$6:$U$312,MATCH('Entocentric lens DB'!$Q$4,'Entocentric lens DB'!$B$4:$U$4,0),0),"")</f>
        <v>200-500$</v>
      </c>
      <c r="I8" s="42" t="str">
        <f>IFERROR(VLOOKUP($C8,'Entocentric lens DB'!$B$6:$U$312,MATCH('Entocentric lens DB'!$R$4,'Entocentric lens DB'!$B$4:$U$4,0),0),"")</f>
        <v>EL-16-40-TC-VIS-5D-M30.5</v>
      </c>
      <c r="J8" s="35" t="str">
        <f>IFERROR(VLOOKUP($I8,'Optotune lens DB'!$B$5:$I$25,MATCH('Optotune lens DB'!$I$4,'Optotune lens DB'!$B$4:$I$4,0),0),"")</f>
        <v>500-1000$</v>
      </c>
      <c r="K8" s="3" t="s">
        <v>114</v>
      </c>
      <c r="L8" s="35" t="str">
        <f>IFERROR(VLOOKUP($C8,'Entocentric lens DB'!$B$6:$U$312,MATCH('Entocentric lens DB'!$S$4,'Entocentric lens DB'!$B$4:$U$4,0),0),"")</f>
        <v>NA</v>
      </c>
      <c r="M8" s="41">
        <f>IF(ISBLANK(C8),"",'Entocentric lenses'!$H$3)</f>
        <v>2300</v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>inf</v>
      </c>
      <c r="O8" s="32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>200</v>
      </c>
      <c r="P8" s="35" t="s">
        <v>115</v>
      </c>
      <c r="Q8" s="45"/>
    </row>
    <row r="9" spans="1:19">
      <c r="B9" s="3" t="str">
        <f>IFERROR(VLOOKUP($C9,'Entocentric lens DB'!$B$6:$U$312,MATCH('Entocentric lens DB'!$C$4,'Entocentric lens DB'!$B$4:$U$4,0),0),"")</f>
        <v>Computar</v>
      </c>
      <c r="C9" s="49" t="s">
        <v>156</v>
      </c>
      <c r="D9" s="35">
        <f>IFERROR(VLOOKUP($C9,'Entocentric lens DB'!$B$6:$U$312,MATCH('Entocentric lens DB'!$D$4,'Entocentric lens DB'!$B$4:$U$4,0),0),"")</f>
        <v>16</v>
      </c>
      <c r="E9" s="35" t="str">
        <f>IFERROR(VLOOKUP($C9,'Entocentric lens DB'!$B$6:$U$312,MATCH('Entocentric lens DB'!$F$4,'Entocentric lens DB'!$B$4:$U$4,0),0),"")</f>
        <v>C-mount</v>
      </c>
      <c r="F9" s="35" t="str">
        <f>IFERROR(VLOOKUP($C9,'Entocentric lens DB'!$B$6:$U$312,MATCH('Entocentric lens DB'!$G$4,'Entocentric lens DB'!$B$4:$U$4,0),0),"")</f>
        <v>2/3"</v>
      </c>
      <c r="G9" s="35" t="str">
        <f>IFERROR(VLOOKUP($C9,'Entocentric lens DB'!$B$6:$U$312,MATCH('Entocentric lens DB'!$H$4,'Entocentric lens DB'!$B$4:$U$4,0),0),"")</f>
        <v>M27x0.5</v>
      </c>
      <c r="H9" s="35" t="str">
        <f>IFERROR(VLOOKUP($C9,'Entocentric lens DB'!$B$6:$U$312,MATCH('Entocentric lens DB'!$Q$4,'Entocentric lens DB'!$B$4:$U$4,0),0),"")</f>
        <v>200-500$</v>
      </c>
      <c r="I9" s="42" t="str">
        <f>IFERROR(VLOOKUP($C9,'Entocentric lens DB'!$B$6:$U$312,MATCH('Entocentric lens DB'!$R$4,'Entocentric lens DB'!$B$4:$U$4,0),0),"")</f>
        <v>EL-16-40-TC-VIS-5D-M27</v>
      </c>
      <c r="J9" s="35" t="str">
        <f>IFERROR(VLOOKUP($I9,'Optotune lens DB'!$B$5:$I$25,MATCH('Optotune lens DB'!$I$4,'Optotune lens DB'!$B$4:$I$4,0),0),"")</f>
        <v>500-1000$</v>
      </c>
      <c r="K9" s="3" t="s">
        <v>114</v>
      </c>
      <c r="L9" s="35" t="str">
        <f>IFERROR(VLOOKUP($C9,'Entocentric lens DB'!$B$6:$U$312,MATCH('Entocentric lens DB'!$S$4,'Entocentric lens DB'!$B$4:$U$4,0),0),"")</f>
        <v>NA</v>
      </c>
      <c r="M9" s="41">
        <f>IF(ISBLANK(C9),"",'Entocentric lenses'!$H$3)</f>
        <v>2300</v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>inf</v>
      </c>
      <c r="O9" s="32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>200</v>
      </c>
      <c r="P9" s="35" t="s">
        <v>115</v>
      </c>
      <c r="Q9" s="45"/>
    </row>
    <row r="10" spans="1:19">
      <c r="B10" s="3" t="str">
        <f>IFERROR(VLOOKUP($C10,'Entocentric lens DB'!$B$6:$U$312,MATCH('Entocentric lens DB'!$C$4,'Entocentric lens DB'!$B$4:$U$4,0),0),"")</f>
        <v>Fujinon</v>
      </c>
      <c r="C10" s="49" t="s">
        <v>158</v>
      </c>
      <c r="D10" s="35">
        <f>IFERROR(VLOOKUP($C10,'Entocentric lens DB'!$B$6:$U$312,MATCH('Entocentric lens DB'!$D$4,'Entocentric lens DB'!$B$4:$U$4,0),0),"")</f>
        <v>16</v>
      </c>
      <c r="E10" s="35" t="str">
        <f>IFERROR(VLOOKUP($C10,'Entocentric lens DB'!$B$6:$U$312,MATCH('Entocentric lens DB'!$F$4,'Entocentric lens DB'!$B$4:$U$4,0),0),"")</f>
        <v>C-mount</v>
      </c>
      <c r="F10" s="35" t="str">
        <f>IFERROR(VLOOKUP($C10,'Entocentric lens DB'!$B$6:$U$312,MATCH('Entocentric lens DB'!$G$4,'Entocentric lens DB'!$B$4:$U$4,0),0),"")</f>
        <v>2/3"</v>
      </c>
      <c r="G10" s="35" t="str">
        <f>IFERROR(VLOOKUP($C10,'Entocentric lens DB'!$B$6:$U$312,MATCH('Entocentric lens DB'!$H$4,'Entocentric lens DB'!$B$4:$U$4,0),0),"")</f>
        <v>M25.5x0.5</v>
      </c>
      <c r="H10" s="35" t="str">
        <f>IFERROR(VLOOKUP($C10,'Entocentric lens DB'!$B$6:$U$312,MATCH('Entocentric lens DB'!$Q$4,'Entocentric lens DB'!$B$4:$U$4,0),0),"")</f>
        <v>200-500$</v>
      </c>
      <c r="I10" s="42" t="str">
        <f>IFERROR(VLOOKUP($C10,'Entocentric lens DB'!$B$6:$U$312,MATCH('Entocentric lens DB'!$R$4,'Entocentric lens DB'!$B$4:$U$4,0),0),"")</f>
        <v>EL-16-40-TC-VIS-5D-M25.5</v>
      </c>
      <c r="J10" s="35" t="str">
        <f>IFERROR(VLOOKUP($I10,'Optotune lens DB'!$B$5:$I$25,MATCH('Optotune lens DB'!$I$4,'Optotune lens DB'!$B$4:$I$4,0),0),"")</f>
        <v>500-1000$</v>
      </c>
      <c r="K10" s="3" t="s">
        <v>114</v>
      </c>
      <c r="L10" s="35" t="str">
        <f>IFERROR(VLOOKUP($C10,'Entocentric lens DB'!$B$6:$U$312,MATCH('Entocentric lens DB'!$S$4,'Entocentric lens DB'!$B$4:$U$4,0),0),"")</f>
        <v>NA</v>
      </c>
      <c r="M10" s="41">
        <f>IF(ISBLANK(C10),"",'Entocentric lenses'!$H$3)</f>
        <v>2300</v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>inf</v>
      </c>
      <c r="O10" s="32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>200</v>
      </c>
      <c r="P10" s="35" t="s">
        <v>115</v>
      </c>
      <c r="Q10" s="45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>3.5</v>
      </c>
    </row>
    <row r="11" spans="1:19">
      <c r="B11" s="3" t="str">
        <f>IFERROR(VLOOKUP($C11,'Entocentric lens DB'!$B$6:$U$312,MATCH('Entocentric lens DB'!$C$4,'Entocentric lens DB'!$B$4:$U$4,0),0),"")</f>
        <v>Kowa</v>
      </c>
      <c r="C11" s="49" t="s">
        <v>159</v>
      </c>
      <c r="D11" s="35">
        <f>IFERROR(VLOOKUP($C11,'Entocentric lens DB'!$B$6:$U$312,MATCH('Entocentric lens DB'!$D$4,'Entocentric lens DB'!$B$4:$U$4,0),0),"")</f>
        <v>16</v>
      </c>
      <c r="E11" s="35" t="str">
        <f>IFERROR(VLOOKUP($C11,'Entocentric lens DB'!$B$6:$U$312,MATCH('Entocentric lens DB'!$F$4,'Entocentric lens DB'!$B$4:$U$4,0),0),"")</f>
        <v>C-mount</v>
      </c>
      <c r="F11" s="35" t="str">
        <f>IFERROR(VLOOKUP($C11,'Entocentric lens DB'!$B$6:$U$312,MATCH('Entocentric lens DB'!$G$4,'Entocentric lens DB'!$B$4:$U$4,0),0),"")</f>
        <v>2/3"</v>
      </c>
      <c r="G11" s="35" t="str">
        <f>IFERROR(VLOOKUP($C11,'Entocentric lens DB'!$B$6:$U$312,MATCH('Entocentric lens DB'!$H$4,'Entocentric lens DB'!$B$4:$U$4,0),0),"")</f>
        <v>M27x0.5</v>
      </c>
      <c r="H11" s="35" t="str">
        <f>IFERROR(VLOOKUP($C11,'Entocentric lens DB'!$B$6:$U$312,MATCH('Entocentric lens DB'!$Q$4,'Entocentric lens DB'!$B$4:$U$4,0),0),"")</f>
        <v>200-500$</v>
      </c>
      <c r="I11" s="42" t="str">
        <f>IFERROR(VLOOKUP($C11,'Entocentric lens DB'!$B$6:$U$312,MATCH('Entocentric lens DB'!$R$4,'Entocentric lens DB'!$B$4:$U$4,0),0),"")</f>
        <v>EL-16-40-TC-VIS-5D-M27</v>
      </c>
      <c r="J11" s="35" t="str">
        <f>IFERROR(VLOOKUP($I11,'Optotune lens DB'!$B$5:$I$25,MATCH('Optotune lens DB'!$I$4,'Optotune lens DB'!$B$4:$I$4,0),0),"")</f>
        <v>500-1000$</v>
      </c>
      <c r="K11" s="3" t="s">
        <v>114</v>
      </c>
      <c r="L11" s="35" t="str">
        <f>IFERROR(VLOOKUP($C11,'Entocentric lens DB'!$B$6:$U$312,MATCH('Entocentric lens DB'!$S$4,'Entocentric lens DB'!$B$4:$U$4,0),0),"")</f>
        <v>NA</v>
      </c>
      <c r="M11" s="41">
        <f>IF(ISBLANK(C11),"",'Entocentric lenses'!$H$3)</f>
        <v>2300</v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>inf</v>
      </c>
      <c r="O11" s="32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>200</v>
      </c>
      <c r="P11" s="35" t="s">
        <v>115</v>
      </c>
      <c r="Q11" s="45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>4</v>
      </c>
    </row>
    <row r="12" spans="1:19">
      <c r="B12" s="3" t="str">
        <f>IFERROR(VLOOKUP($C12,'Entocentric lens DB'!$B$6:$U$312,MATCH('Entocentric lens DB'!$C$4,'Entocentric lens DB'!$B$4:$U$4,0),0),"")</f>
        <v>Edmund Optics</v>
      </c>
      <c r="C12" s="49" t="s">
        <v>160</v>
      </c>
      <c r="D12" s="35">
        <f>IFERROR(VLOOKUP($C12,'Entocentric lens DB'!$B$6:$U$312,MATCH('Entocentric lens DB'!$D$4,'Entocentric lens DB'!$B$4:$U$4,0),0),"")</f>
        <v>16</v>
      </c>
      <c r="E12" s="35" t="str">
        <f>IFERROR(VLOOKUP($C12,'Entocentric lens DB'!$B$6:$U$312,MATCH('Entocentric lens DB'!$F$4,'Entocentric lens DB'!$B$4:$U$4,0),0),"")</f>
        <v>C-mount</v>
      </c>
      <c r="F12" s="35" t="str">
        <f>IFERROR(VLOOKUP($C12,'Entocentric lens DB'!$B$6:$U$312,MATCH('Entocentric lens DB'!$G$4,'Entocentric lens DB'!$B$4:$U$4,0),0),"")</f>
        <v>2/3"</v>
      </c>
      <c r="G12" s="35" t="str">
        <f>IFERROR(VLOOKUP($C12,'Entocentric lens DB'!$B$6:$U$312,MATCH('Entocentric lens DB'!$H$4,'Entocentric lens DB'!$B$4:$U$4,0),0),"")</f>
        <v>M25.5x0.5</v>
      </c>
      <c r="H12" s="35" t="str">
        <f>IFERROR(VLOOKUP($C12,'Entocentric lens DB'!$B$6:$U$312,MATCH('Entocentric lens DB'!$Q$4,'Entocentric lens DB'!$B$4:$U$4,0),0),"")</f>
        <v>200-500$</v>
      </c>
      <c r="I12" s="42" t="str">
        <f>IFERROR(VLOOKUP($C12,'Entocentric lens DB'!$B$6:$U$312,MATCH('Entocentric lens DB'!$R$4,'Entocentric lens DB'!$B$4:$U$4,0),0),"")</f>
        <v>EL-16-40-TC-VIS-5D-M25.5</v>
      </c>
      <c r="J12" s="35" t="str">
        <f>IFERROR(VLOOKUP($I12,'Optotune lens DB'!$B$5:$I$25,MATCH('Optotune lens DB'!$I$4,'Optotune lens DB'!$B$4:$I$4,0),0),"")</f>
        <v>500-1000$</v>
      </c>
      <c r="K12" s="3" t="s">
        <v>114</v>
      </c>
      <c r="L12" s="35" t="str">
        <f>IFERROR(VLOOKUP($C12,'Entocentric lens DB'!$B$6:$U$312,MATCH('Entocentric lens DB'!$S$4,'Entocentric lens DB'!$B$4:$U$4,0),0),"")</f>
        <v>NA</v>
      </c>
      <c r="M12" s="41">
        <f>IF(ISBLANK(C12),"",'Entocentric lenses'!$H$3)</f>
        <v>2300</v>
      </c>
      <c r="N12" s="32" t="str">
        <f>IF(ISBLANK(C12),"",IF(IFERROR(1000/(1000/$M12+VLOOKUP($I12,'Optotune lens DB'!$B$5:$H$25,MATCH('Optotune lens DB'!$D$4,'Optotune lens DB'!$B$4:$H$4,0),0)),"inf")&lt;0,"inf",IFERROR(1000/(1000/$M12+VLOOKUP($I12,'Optotune lens DB'!$B$5:$H$25,MATCH('Optotune lens DB'!$D$4,'Optotune lens DB'!$B$4:$H$4,0),0)),"inf")))</f>
        <v>inf</v>
      </c>
      <c r="O12" s="32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>200</v>
      </c>
      <c r="P12" s="35" t="s">
        <v>115</v>
      </c>
      <c r="Q12" s="45" t="str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/>
      </c>
    </row>
    <row r="13" spans="1:19">
      <c r="B13" s="3" t="str">
        <f>IFERROR(VLOOKUP($C13,'Entocentric lens DB'!$B$6:$U$312,MATCH('Entocentric lens DB'!$C$4,'Entocentric lens DB'!$B$4:$U$4,0),0),"")</f>
        <v>Optart</v>
      </c>
      <c r="C13" s="49" t="s">
        <v>161</v>
      </c>
      <c r="D13" s="35">
        <f>IFERROR(VLOOKUP($C13,'Entocentric lens DB'!$B$6:$U$312,MATCH('Entocentric lens DB'!$D$4,'Entocentric lens DB'!$B$4:$U$4,0),0),"")</f>
        <v>16</v>
      </c>
      <c r="E13" s="35" t="str">
        <f>IFERROR(VLOOKUP($C13,'Entocentric lens DB'!$B$6:$U$312,MATCH('Entocentric lens DB'!$F$4,'Entocentric lens DB'!$B$4:$U$4,0),0),"")</f>
        <v>C-mount</v>
      </c>
      <c r="F13" s="35" t="str">
        <f>IFERROR(VLOOKUP($C13,'Entocentric lens DB'!$B$6:$U$312,MATCH('Entocentric lens DB'!$G$4,'Entocentric lens DB'!$B$4:$U$4,0),0),"")</f>
        <v>2/3"</v>
      </c>
      <c r="G13" s="35" t="str">
        <f>IFERROR(VLOOKUP($C13,'Entocentric lens DB'!$B$6:$U$312,MATCH('Entocentric lens DB'!$H$4,'Entocentric lens DB'!$B$4:$U$4,0),0),"")</f>
        <v>M30.5x0.5</v>
      </c>
      <c r="H13" s="35" t="str">
        <f>IFERROR(VLOOKUP($C13,'Entocentric lens DB'!$B$6:$U$312,MATCH('Entocentric lens DB'!$Q$4,'Entocentric lens DB'!$B$4:$U$4,0),0),"")</f>
        <v>On Request</v>
      </c>
      <c r="I13" s="42" t="str">
        <f>IFERROR(VLOOKUP($C13,'Entocentric lens DB'!$B$6:$U$312,MATCH('Entocentric lens DB'!$R$4,'Entocentric lens DB'!$B$4:$U$4,0),0),"")</f>
        <v>EL-16-40-TC-VIS-5D-M30.5</v>
      </c>
      <c r="J13" s="35" t="str">
        <f>IFERROR(VLOOKUP($I13,'Optotune lens DB'!$B$5:$I$25,MATCH('Optotune lens DB'!$I$4,'Optotune lens DB'!$B$4:$I$4,0),0),"")</f>
        <v>500-1000$</v>
      </c>
      <c r="K13" s="3" t="s">
        <v>114</v>
      </c>
      <c r="L13" s="35" t="str">
        <f>IFERROR(VLOOKUP($C13,'Entocentric lens DB'!$B$6:$U$312,MATCH('Entocentric lens DB'!$S$4,'Entocentric lens DB'!$B$4:$U$4,0),0),"")</f>
        <v>NA</v>
      </c>
      <c r="M13" s="41">
        <f>IF(ISBLANK(C13),"",'Entocentric lenses'!$H$3)</f>
        <v>2300</v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>inf</v>
      </c>
      <c r="O13" s="32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>200</v>
      </c>
      <c r="P13" s="35" t="s">
        <v>115</v>
      </c>
      <c r="Q13" s="45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>3.5</v>
      </c>
    </row>
    <row r="14" spans="1:19">
      <c r="B14" s="3" t="str">
        <f>IFERROR(VLOOKUP($C14,'Entocentric lens DB'!$B$6:$U$312,MATCH('Entocentric lens DB'!$C$4,'Entocentric lens DB'!$B$4:$U$4,0),0),"")</f>
        <v>Optart</v>
      </c>
      <c r="C14" s="49" t="s">
        <v>162</v>
      </c>
      <c r="D14" s="35">
        <f>IFERROR(VLOOKUP($C14,'Entocentric lens DB'!$B$6:$U$312,MATCH('Entocentric lens DB'!$D$4,'Entocentric lens DB'!$B$4:$U$4,0),0),"")</f>
        <v>16</v>
      </c>
      <c r="E14" s="35" t="str">
        <f>IFERROR(VLOOKUP($C14,'Entocentric lens DB'!$B$6:$U$312,MATCH('Entocentric lens DB'!$F$4,'Entocentric lens DB'!$B$4:$U$4,0),0),"")</f>
        <v>C-mount</v>
      </c>
      <c r="F14" s="35" t="str">
        <f>IFERROR(VLOOKUP($C14,'Entocentric lens DB'!$B$6:$U$312,MATCH('Entocentric lens DB'!$G$4,'Entocentric lens DB'!$B$4:$U$4,0),0),"")</f>
        <v>2/3"</v>
      </c>
      <c r="G14" s="35" t="str">
        <f>IFERROR(VLOOKUP($C14,'Entocentric lens DB'!$B$6:$U$312,MATCH('Entocentric lens DB'!$H$4,'Entocentric lens DB'!$B$4:$U$4,0),0),"")</f>
        <v>M27XP0.5</v>
      </c>
      <c r="H14" s="35" t="str">
        <f>IFERROR(VLOOKUP($C14,'Entocentric lens DB'!$B$6:$U$312,MATCH('Entocentric lens DB'!$Q$4,'Entocentric lens DB'!$B$4:$U$4,0),0),"")</f>
        <v>On Request</v>
      </c>
      <c r="I14" s="42" t="str">
        <f>IFERROR(VLOOKUP($C14,'Entocentric lens DB'!$B$6:$U$312,MATCH('Entocentric lens DB'!$R$4,'Entocentric lens DB'!$B$4:$U$4,0),0),"")</f>
        <v>EL-16-40-TC-VIS-5D-M27</v>
      </c>
      <c r="J14" s="35" t="str">
        <f>IFERROR(VLOOKUP($I14,'Optotune lens DB'!$B$5:$I$25,MATCH('Optotune lens DB'!$I$4,'Optotune lens DB'!$B$4:$I$4,0),0),"")</f>
        <v>500-1000$</v>
      </c>
      <c r="K14" s="3" t="s">
        <v>114</v>
      </c>
      <c r="L14" s="35" t="str">
        <f>IFERROR(VLOOKUP($C14,'Entocentric lens DB'!$B$6:$U$312,MATCH('Entocentric lens DB'!$S$4,'Entocentric lens DB'!$B$4:$U$4,0),0),"")</f>
        <v>NA</v>
      </c>
      <c r="M14" s="41">
        <f>IF(ISBLANK(C14),"",'Entocentric lenses'!$H$3)</f>
        <v>2300</v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>inf</v>
      </c>
      <c r="O14" s="32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>200</v>
      </c>
      <c r="P14" s="35" t="s">
        <v>115</v>
      </c>
      <c r="Q14" s="45">
        <f>IFERROR(IF(VLOOKUP($C14,'Entocentric lens DB'!$B$6:$U$312,MATCH('Entocentric lens DB'!$N$4,'Entocentric lens DB'!$B$4:$U$4,0),0)=0,"",VLOOKUP($C14,'Entocentric lens DB'!$B$6:$U$312,MATCH('Entocentric lens DB'!$N$4,'Entocentric lens DB'!$B$4:$U$4,0),0)),"")</f>
        <v>5</v>
      </c>
    </row>
    <row r="15" spans="1:19">
      <c r="B15" s="3" t="str">
        <f>IFERROR(VLOOKUP($C15,'Entocentric lens DB'!$B$6:$U$312,MATCH('Entocentric lens DB'!$C$4,'Entocentric lens DB'!$B$4:$U$4,0),0),"")</f>
        <v/>
      </c>
      <c r="C15" s="49"/>
      <c r="D15" s="35" t="str">
        <f>IFERROR(VLOOKUP($C15,'Entocentric lens DB'!$B$6:$U$312,MATCH('Entocentric lens DB'!$D$4,'Entocentric lens DB'!$B$4:$U$4,0),0),"")</f>
        <v/>
      </c>
      <c r="E15" s="35" t="str">
        <f>IFERROR(VLOOKUP($C15,'Entocentric lens DB'!$B$6:$U$312,MATCH('Entocentric lens DB'!$F$4,'Entocentric lens DB'!$B$4:$U$4,0),0),"")</f>
        <v/>
      </c>
      <c r="F15" s="35" t="str">
        <f>IFERROR(VLOOKUP($C15,'Entocentric lens DB'!$B$6:$U$312,MATCH('Entocentric lens DB'!$G$4,'Entocentric lens DB'!$B$4:$U$4,0),0),"")</f>
        <v/>
      </c>
      <c r="G15" s="35" t="str">
        <f>IFERROR(VLOOKUP($C15,'Entocentric lens DB'!$B$6:$U$312,MATCH('Entocentric lens DB'!$H$4,'Entocentric lens DB'!$B$4:$U$4,0),0),"")</f>
        <v/>
      </c>
      <c r="H15" s="35" t="str">
        <f>IFERROR(VLOOKUP($C15,'Entocentric lens DB'!$B$6:$U$312,MATCH('Entocentric lens DB'!$Q$4,'Entocentric lens DB'!$B$4:$U$4,0),0),"")</f>
        <v/>
      </c>
      <c r="I15" s="42" t="str">
        <f>IFERROR(VLOOKUP($C15,'Entocentric lens DB'!$B$6:$U$312,MATCH('Entocentric lens DB'!$R$4,'Entocentric lens DB'!$B$4:$U$4,0),0),"")</f>
        <v/>
      </c>
      <c r="J15" s="35" t="str">
        <f>IFERROR(VLOOKUP($I15,'Optotune lens DB'!$B$5:$I$25,MATCH('Optotune lens DB'!$I$4,'Optotune lens DB'!$B$4:$I$4,0),0),"")</f>
        <v/>
      </c>
      <c r="L15" s="35" t="str">
        <f>IFERROR(VLOOKUP($C15,'Entocentric lens DB'!$B$6:$U$312,MATCH('Entocentric lens DB'!$S$4,'Entocentric lens DB'!$B$4:$U$4,0),0),"")</f>
        <v/>
      </c>
      <c r="M15" s="41" t="str">
        <f>IF(ISBLANK(C15),"",'Entocentric lenses'!$H$3)</f>
        <v/>
      </c>
      <c r="N15" s="32" t="str">
        <f>IF(ISBLANK(C15),"",IF(IFERROR(1000/(1000/$M15+VLOOKUP($I15,'Optotune lens DB'!$B$5:$H$25,MATCH('Optotune lens DB'!$D$4,'Optotune lens DB'!$B$4:$H$4,0),0)),"inf")&lt;0,"inf",IFERROR(1000/(1000/$M15+VLOOKUP($I15,'Optotune lens DB'!$B$5:$H$25,MATCH('Optotune lens DB'!$D$4,'Optotune lens DB'!$B$4:$H$4,0),0)),"inf")))</f>
        <v/>
      </c>
      <c r="O15" s="32" t="str">
        <f>IF(ISBLANK(C15),"",IF(N15="inf",1000/(VLOOKUP($I15,'Optotune lens DB'!$B$5:$H$25,MATCH('Optotune lens DB'!$E$4,'Optotune lens DB'!$B$4:$H$4,0),0)-VLOOKUP($I15,'Optotune lens DB'!$B$5:$H$25,MATCH('Optotune lens DB'!$D$4,'Optotune lens DB'!$B$4:$H$4,0),0)),1000/(1000/$M15+VLOOKUP($I15,'Optotune lens DB'!$B$5:$H$25,MATCH('Optotune lens DB'!$E$4,'Optotune lens DB'!$B$4:$H$4,0),0))))</f>
        <v/>
      </c>
      <c r="P15" s="35"/>
      <c r="Q15" s="45" t="str">
        <f>IFERROR(IF(VLOOKUP($C15,'Entocentric lens DB'!$B$6:$U$312,MATCH('Entocentric lens DB'!$N$4,'Entocentric lens DB'!$B$4:$U$4,0),0)=0,"",VLOOKUP($C15,'Entocentric lens DB'!$B$6:$U$312,MATCH('Entocentric lens DB'!$N$4,'Entocentric lens DB'!$B$4:$U$4,0),0)),"")</f>
        <v/>
      </c>
    </row>
    <row r="16" spans="1:19">
      <c r="B16" s="3" t="str">
        <f>IFERROR(VLOOKUP($C16,'Entocentric lens DB'!$B$6:$U$312,MATCH('Entocentric lens DB'!$C$4,'Entocentric lens DB'!$B$4:$U$4,0),0),"")</f>
        <v/>
      </c>
      <c r="D16" s="35" t="str">
        <f>IFERROR(VLOOKUP($C16,'Entocentric lens DB'!$B$6:$U$312,MATCH('Entocentric lens DB'!$D$4,'Entocentric lens DB'!$B$4:$U$4,0),0),"")</f>
        <v/>
      </c>
      <c r="E16" s="35" t="str">
        <f>IFERROR(VLOOKUP($C16,'Entocentric lens DB'!$B$6:$U$312,MATCH('Entocentric lens DB'!$F$4,'Entocentric lens DB'!$B$4:$U$4,0),0),"")</f>
        <v/>
      </c>
      <c r="F16" s="35" t="str">
        <f>IFERROR(VLOOKUP($C16,'Entocentric lens DB'!$B$6:$U$312,MATCH('Entocentric lens DB'!$G$4,'Entocentric lens DB'!$B$4:$U$4,0),0),"")</f>
        <v/>
      </c>
      <c r="G16" s="35" t="str">
        <f>IFERROR(VLOOKUP($C16,'Entocentric lens DB'!$B$6:$U$312,MATCH('Entocentric lens DB'!$H$4,'Entocentric lens DB'!$B$4:$U$4,0),0),"")</f>
        <v/>
      </c>
      <c r="H16" s="35" t="str">
        <f>IFERROR(VLOOKUP($C16,'Entocentric lens DB'!$B$6:$U$312,MATCH('Entocentric lens DB'!$Q$4,'Entocentric lens DB'!$B$4:$U$4,0),0),"")</f>
        <v/>
      </c>
      <c r="I16" s="42" t="str">
        <f>IFERROR(VLOOKUP($C16,'Entocentric lens DB'!$B$6:$U$312,MATCH('Entocentric lens DB'!$R$4,'Entocentric lens DB'!$B$4:$U$4,0),0),"")</f>
        <v/>
      </c>
      <c r="J16" s="35" t="str">
        <f>IFERROR(VLOOKUP($I16,'Optotune lens DB'!$B$5:$I$25,MATCH('Optotune lens DB'!$I$4,'Optotune lens DB'!$B$4:$I$4,0),0),"")</f>
        <v/>
      </c>
      <c r="L16" s="35" t="str">
        <f>IFERROR(VLOOKUP($C16,'Entocentric lens DB'!$B$6:$U$312,MATCH('Entocentric lens DB'!$S$4,'Entocentric lens DB'!$B$4:$U$4,0),0),"")</f>
        <v/>
      </c>
      <c r="M16" s="41" t="str">
        <f>IF(ISBLANK(C16),"",'Entocentric lenses'!$H$3)</f>
        <v/>
      </c>
      <c r="N16" s="32" t="str">
        <f>IF(ISBLANK(C16),"",IF(IFERROR(1000/(1000/$M16+VLOOKUP($I16,'Optotune lens DB'!$B$5:$H$25,MATCH('Optotune lens DB'!$D$4,'Optotune lens DB'!$B$4:$H$4,0),0)),"inf")&lt;0,"inf",IFERROR(1000/(1000/$M16+VLOOKUP($I16,'Optotune lens DB'!$B$5:$H$25,MATCH('Optotune lens DB'!$D$4,'Optotune lens DB'!$B$4:$H$4,0),0)),"inf")))</f>
        <v/>
      </c>
      <c r="O16" s="32" t="str">
        <f>IF(ISBLANK(C16),"",IF(N16="inf",1000/(VLOOKUP($I16,'Optotune lens DB'!$B$5:$H$25,MATCH('Optotune lens DB'!$E$4,'Optotune lens DB'!$B$4:$H$4,0),0)-VLOOKUP($I16,'Optotune lens DB'!$B$5:$H$25,MATCH('Optotune lens DB'!$D$4,'Optotune lens DB'!$B$4:$H$4,0),0)),1000/(1000/$M16+VLOOKUP($I16,'Optotune lens DB'!$B$5:$H$25,MATCH('Optotune lens DB'!$E$4,'Optotune lens DB'!$B$4:$H$4,0),0))))</f>
        <v/>
      </c>
      <c r="P16" s="35"/>
      <c r="Q16" s="45" t="str">
        <f>IFERROR(IF(VLOOKUP($C16,'Entocentric lens DB'!$B$6:$U$312,MATCH('Entocentric lens DB'!$N$4,'Entocentric lens DB'!$B$4:$U$4,0),0)=0,"",VLOOKUP($C16,'Entocentric lens DB'!$B$6:$U$312,MATCH('Entocentric lens DB'!$N$4,'Entocentric lens DB'!$B$4:$U$4,0),0)),"")</f>
        <v/>
      </c>
    </row>
    <row r="17" spans="2:19">
      <c r="B17" s="3" t="str">
        <f>IFERROR(VLOOKUP($C17,'Entocentric lens DB'!$B$6:$U$312,MATCH('Entocentric lens DB'!$C$4,'Entocentric lens DB'!$B$4:$U$4,0),0),"")</f>
        <v/>
      </c>
      <c r="D17" s="35" t="str">
        <f>IFERROR(VLOOKUP($C17,'Entocentric lens DB'!$B$6:$U$312,MATCH('Entocentric lens DB'!$D$4,'Entocentric lens DB'!$B$4:$U$4,0),0),"")</f>
        <v/>
      </c>
      <c r="E17" s="35" t="str">
        <f>IFERROR(VLOOKUP($C17,'Entocentric lens DB'!$B$6:$U$312,MATCH('Entocentric lens DB'!$F$4,'Entocentric lens DB'!$B$4:$U$4,0),0),"")</f>
        <v/>
      </c>
      <c r="F17" s="35" t="str">
        <f>IFERROR(VLOOKUP($C17,'Entocentric lens DB'!$B$6:$U$312,MATCH('Entocentric lens DB'!$G$4,'Entocentric lens DB'!$B$4:$U$4,0),0),"")</f>
        <v/>
      </c>
      <c r="G17" s="35" t="str">
        <f>IFERROR(VLOOKUP($C17,'Entocentric lens DB'!$B$6:$U$312,MATCH('Entocentric lens DB'!$H$4,'Entocentric lens DB'!$B$4:$U$4,0),0),"")</f>
        <v/>
      </c>
      <c r="H17" s="35" t="str">
        <f>IFERROR(VLOOKUP($C17,'Entocentric lens DB'!$B$6:$U$312,MATCH('Entocentric lens DB'!$Q$4,'Entocentric lens DB'!$B$4:$U$4,0),0),"")</f>
        <v/>
      </c>
      <c r="I17" s="42" t="str">
        <f>IFERROR(VLOOKUP($C17,'Entocentric lens DB'!$B$6:$U$312,MATCH('Entocentric lens DB'!$R$4,'Entocentric lens DB'!$B$4:$U$4,0),0),"")</f>
        <v/>
      </c>
      <c r="J17" s="35" t="str">
        <f>IFERROR(VLOOKUP($I17,'Optotune lens DB'!$B$5:$I$25,MATCH('Optotune lens DB'!$I$4,'Optotune lens DB'!$B$4:$I$4,0),0),"")</f>
        <v/>
      </c>
      <c r="L17" s="35" t="str">
        <f>IFERROR(VLOOKUP($C17,'Entocentric lens DB'!$B$6:$U$312,MATCH('Entocentric lens DB'!$S$4,'Entocentric lens DB'!$B$4:$U$4,0),0),"")</f>
        <v/>
      </c>
      <c r="M17" s="41" t="str">
        <f>IF(ISBLANK(C17),"",'Entocentric lenses'!$H$3)</f>
        <v/>
      </c>
      <c r="N17" s="32" t="str">
        <f>IF(ISBLANK(C17),"",IF(IFERROR(1000/(1000/$M17+VLOOKUP($I17,'Optotune lens DB'!$B$5:$H$25,MATCH('Optotune lens DB'!$D$4,'Optotune lens DB'!$B$4:$H$4,0),0)),"inf")&lt;0,"inf",IFERROR(1000/(1000/$M17+VLOOKUP($I17,'Optotune lens DB'!$B$5:$H$25,MATCH('Optotune lens DB'!$D$4,'Optotune lens DB'!$B$4:$H$4,0),0)),"inf")))</f>
        <v/>
      </c>
      <c r="O17" s="32" t="str">
        <f>IF(ISBLANK(C17),"",IF(N17="inf",1000/(VLOOKUP($I17,'Optotune lens DB'!$B$5:$H$25,MATCH('Optotune lens DB'!$E$4,'Optotune lens DB'!$B$4:$H$4,0),0)-VLOOKUP($I17,'Optotune lens DB'!$B$5:$H$25,MATCH('Optotune lens DB'!$D$4,'Optotune lens DB'!$B$4:$H$4,0),0)),1000/(1000/$M17+VLOOKUP($I17,'Optotune lens DB'!$B$5:$H$25,MATCH('Optotune lens DB'!$E$4,'Optotune lens DB'!$B$4:$H$4,0),0))))</f>
        <v/>
      </c>
      <c r="P17" s="35"/>
      <c r="Q17" s="45" t="str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/>
      </c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IF(ISBLANK(C20),"",'Entocentric lenses'!$H$3)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/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43" t="s">
        <v>0</v>
      </c>
      <c r="Q21" s="44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phoneticPr fontId="20" type="noConversion"/>
  <dataValidations disablePrompts="1" count="4">
    <dataValidation type="list" allowBlank="1" showInputMessage="1" showErrorMessage="1" sqref="J5:J20 H5:H20" xr:uid="{00000000-0002-0000-1100-000000000000}">
      <formula1>Prices</formula1>
    </dataValidation>
    <dataValidation type="list" allowBlank="1" showInputMessage="1" showErrorMessage="1" sqref="G5:G20" xr:uid="{00000000-0002-0000-1100-000001000000}">
      <formula1>Filter</formula1>
    </dataValidation>
    <dataValidation type="list" allowBlank="1" showInputMessage="1" showErrorMessage="1" sqref="F5:F20" xr:uid="{00000000-0002-0000-1100-000002000000}">
      <formula1>Formats</formula1>
    </dataValidation>
    <dataValidation type="list" allowBlank="1" showInputMessage="1" showErrorMessage="1" sqref="E5:E20" xr:uid="{00000000-0002-0000-1100-000003000000}">
      <formula1>Mounts</formula1>
    </dataValidation>
  </dataValidations>
  <hyperlinks>
    <hyperlink ref="B2" location="'Entocentric lenses'!A1" display="Back to overview" xr:uid="{F8064D8A-6642-46F3-BC5D-A92C0C238F36}"/>
    <hyperlink ref="B23" location="'Entocentric lens DB'!A1" display="Entocentric lens database" xr:uid="{45C73ADE-7207-47CF-B6DE-865E5F32E7E8}"/>
    <hyperlink ref="R6" r:id="rId1" xr:uid="{E0D92849-02E0-4A11-B161-0A510EFF20EA}"/>
  </hyperlinks>
  <pageMargins left="0.3" right="0.3" top="0.5" bottom="0.5" header="0.1" footer="0.1"/>
  <pageSetup paperSize="9" scale="55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19"/>
  <sheetViews>
    <sheetView showGridLines="0" topLeftCell="A4" zoomScale="90" zoomScaleNormal="90" workbookViewId="0">
      <selection activeCell="E13" sqref="E13"/>
    </sheetView>
  </sheetViews>
  <sheetFormatPr defaultColWidth="9.140625" defaultRowHeight="21.75" customHeight="1"/>
  <cols>
    <col min="1" max="1" width="2.28515625" style="3" customWidth="1"/>
    <col min="2" max="2" width="10.42578125" style="3" customWidth="1"/>
    <col min="3" max="3" width="13.42578125" style="3" customWidth="1"/>
    <col min="4" max="14" width="9.140625" style="3" customWidth="1"/>
    <col min="15" max="15" width="9.140625" style="3"/>
    <col min="16" max="16" width="9.140625" style="3" customWidth="1"/>
    <col min="17" max="16384" width="9.140625" style="3"/>
  </cols>
  <sheetData>
    <row r="1" spans="1:14" ht="42.75" customHeight="1">
      <c r="A1" s="2"/>
      <c r="B1" s="7" t="s">
        <v>66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2.75" customHeight="1"/>
    <row r="3" spans="1:14" ht="17.25" customHeight="1">
      <c r="B3" s="3" t="s">
        <v>2</v>
      </c>
      <c r="H3" s="33">
        <v>1000</v>
      </c>
      <c r="I3" s="3" t="s">
        <v>3</v>
      </c>
    </row>
    <row r="4" spans="1:14" ht="17.25" customHeight="1" thickBot="1">
      <c r="B4" s="3" t="s">
        <v>67</v>
      </c>
    </row>
    <row r="5" spans="1:14" ht="17.25" customHeight="1" thickBot="1">
      <c r="B5" s="186" t="s">
        <v>68</v>
      </c>
      <c r="C5" s="187"/>
      <c r="D5" s="190" t="s">
        <v>69</v>
      </c>
      <c r="E5" s="191"/>
      <c r="F5" s="191"/>
      <c r="G5" s="191"/>
      <c r="H5" s="191"/>
      <c r="I5" s="191"/>
      <c r="J5" s="191"/>
      <c r="K5" s="191"/>
      <c r="L5" s="191"/>
      <c r="M5" s="191"/>
      <c r="N5" s="192"/>
    </row>
    <row r="6" spans="1:14" ht="17.25" customHeight="1" thickBot="1">
      <c r="B6" s="188"/>
      <c r="C6" s="189"/>
      <c r="D6" s="9" t="s">
        <v>70</v>
      </c>
      <c r="E6" s="9" t="s">
        <v>71</v>
      </c>
      <c r="F6" s="9" t="s">
        <v>72</v>
      </c>
      <c r="G6" s="9" t="s">
        <v>73</v>
      </c>
      <c r="H6" s="9" t="s">
        <v>74</v>
      </c>
      <c r="I6" s="10" t="s">
        <v>75</v>
      </c>
      <c r="J6" s="11" t="s">
        <v>76</v>
      </c>
      <c r="K6" s="9" t="s">
        <v>77</v>
      </c>
      <c r="L6" s="10" t="s">
        <v>78</v>
      </c>
      <c r="M6" s="11" t="s">
        <v>79</v>
      </c>
      <c r="N6" s="9" t="s">
        <v>80</v>
      </c>
    </row>
    <row r="7" spans="1:14" ht="19.5" customHeight="1">
      <c r="B7" s="182" t="s">
        <v>14</v>
      </c>
      <c r="C7" s="184" t="s">
        <v>81</v>
      </c>
      <c r="D7" s="12"/>
      <c r="E7" s="64" t="s">
        <v>16</v>
      </c>
      <c r="F7" s="64" t="s">
        <v>17</v>
      </c>
      <c r="G7" s="64" t="s">
        <v>18</v>
      </c>
      <c r="H7" s="13" t="s">
        <v>19</v>
      </c>
      <c r="I7" s="14" t="s">
        <v>20</v>
      </c>
      <c r="J7" s="15" t="s">
        <v>21</v>
      </c>
      <c r="K7" s="13" t="s">
        <v>22</v>
      </c>
      <c r="L7" s="14" t="s">
        <v>23</v>
      </c>
      <c r="M7" s="15" t="s">
        <v>24</v>
      </c>
      <c r="N7" s="16"/>
    </row>
    <row r="8" spans="1:14" ht="19.5" customHeight="1" thickBot="1">
      <c r="B8" s="183"/>
      <c r="C8" s="185"/>
      <c r="D8" s="17"/>
      <c r="E8" s="18"/>
      <c r="F8" s="19"/>
      <c r="G8" s="19"/>
      <c r="H8" s="19"/>
      <c r="I8" s="20"/>
      <c r="J8" s="21"/>
      <c r="K8" s="19"/>
      <c r="L8" s="20"/>
      <c r="M8" s="21"/>
      <c r="N8" s="22"/>
    </row>
    <row r="9" spans="1:14" ht="19.5" customHeight="1">
      <c r="B9" s="182" t="s">
        <v>26</v>
      </c>
      <c r="C9" s="184" t="s">
        <v>81</v>
      </c>
      <c r="D9" s="12"/>
      <c r="E9" s="64" t="s">
        <v>36</v>
      </c>
      <c r="F9" s="64" t="s">
        <v>28</v>
      </c>
      <c r="G9" s="64" t="s">
        <v>17</v>
      </c>
      <c r="H9" s="64" t="s">
        <v>29</v>
      </c>
      <c r="I9" s="64" t="s">
        <v>19</v>
      </c>
      <c r="J9" s="15" t="s">
        <v>30</v>
      </c>
      <c r="K9" s="13" t="s">
        <v>31</v>
      </c>
      <c r="L9" s="14" t="s">
        <v>22</v>
      </c>
      <c r="M9" s="15" t="s">
        <v>32</v>
      </c>
      <c r="N9" s="16"/>
    </row>
    <row r="10" spans="1:14" ht="19.5" customHeight="1" thickBot="1">
      <c r="B10" s="183"/>
      <c r="C10" s="185"/>
      <c r="D10" s="17"/>
      <c r="E10" s="22"/>
      <c r="F10" s="18"/>
      <c r="G10" s="19"/>
      <c r="H10" s="19"/>
      <c r="I10" s="20"/>
      <c r="J10" s="21"/>
      <c r="K10" s="19"/>
      <c r="L10" s="20"/>
      <c r="M10" s="21"/>
      <c r="N10" s="22"/>
    </row>
    <row r="11" spans="1:14" ht="19.5" customHeight="1">
      <c r="B11" s="182" t="s">
        <v>34</v>
      </c>
      <c r="C11" s="184" t="s">
        <v>81</v>
      </c>
      <c r="D11" s="12"/>
      <c r="E11" s="46" t="s">
        <v>49</v>
      </c>
      <c r="F11" s="46" t="s">
        <v>36</v>
      </c>
      <c r="G11" s="64" t="s">
        <v>37</v>
      </c>
      <c r="H11" s="64" t="s">
        <v>17</v>
      </c>
      <c r="I11" s="64" t="s">
        <v>18</v>
      </c>
      <c r="J11" s="15" t="s">
        <v>38</v>
      </c>
      <c r="K11" s="47" t="s">
        <v>20</v>
      </c>
      <c r="L11" s="14" t="s">
        <v>21</v>
      </c>
      <c r="M11" s="15" t="s">
        <v>22</v>
      </c>
      <c r="N11" s="16"/>
    </row>
    <row r="12" spans="1:14" ht="19.5" customHeight="1" thickBot="1">
      <c r="B12" s="183"/>
      <c r="C12" s="185"/>
      <c r="D12" s="17"/>
      <c r="E12" s="38"/>
      <c r="F12" s="22"/>
      <c r="G12" s="18"/>
      <c r="H12" s="19"/>
      <c r="I12" s="20"/>
      <c r="J12" s="21"/>
      <c r="K12" s="48"/>
      <c r="L12" s="20"/>
      <c r="M12" s="21"/>
      <c r="N12" s="22"/>
    </row>
    <row r="13" spans="1:14" ht="19.5" customHeight="1">
      <c r="B13" s="182" t="s">
        <v>39</v>
      </c>
      <c r="C13" s="184" t="s">
        <v>81</v>
      </c>
      <c r="D13" s="23"/>
      <c r="E13" s="24" t="s">
        <v>40</v>
      </c>
      <c r="F13" s="25" t="s">
        <v>41</v>
      </c>
      <c r="G13" s="25" t="s">
        <v>42</v>
      </c>
      <c r="H13" s="46" t="s">
        <v>43</v>
      </c>
      <c r="I13" s="64" t="s">
        <v>44</v>
      </c>
      <c r="J13" s="15" t="s">
        <v>45</v>
      </c>
      <c r="K13" s="13" t="s">
        <v>38</v>
      </c>
      <c r="L13" s="14" t="s">
        <v>20</v>
      </c>
      <c r="M13" s="15" t="s">
        <v>21</v>
      </c>
      <c r="N13" s="16"/>
    </row>
    <row r="14" spans="1:14" ht="19.5" customHeight="1" thickBot="1">
      <c r="B14" s="183"/>
      <c r="C14" s="185"/>
      <c r="D14" s="26"/>
      <c r="E14" s="27"/>
      <c r="F14" s="22"/>
      <c r="G14" s="22"/>
      <c r="H14" s="18"/>
      <c r="I14" s="20"/>
      <c r="J14" s="21"/>
      <c r="K14" s="19"/>
      <c r="L14" s="20"/>
      <c r="M14" s="21"/>
      <c r="N14" s="22"/>
    </row>
    <row r="15" spans="1:14" ht="19.5" customHeight="1">
      <c r="B15" s="182" t="s">
        <v>46</v>
      </c>
      <c r="C15" s="184" t="s">
        <v>81</v>
      </c>
      <c r="D15" s="23"/>
      <c r="E15" s="24" t="s">
        <v>47</v>
      </c>
      <c r="F15" s="24" t="s">
        <v>48</v>
      </c>
      <c r="G15" s="25" t="s">
        <v>49</v>
      </c>
      <c r="H15" s="25" t="s">
        <v>36</v>
      </c>
      <c r="I15" s="46" t="s">
        <v>50</v>
      </c>
      <c r="J15" s="15" t="s">
        <v>51</v>
      </c>
      <c r="K15" s="13" t="s">
        <v>18</v>
      </c>
      <c r="L15" s="14" t="s">
        <v>38</v>
      </c>
      <c r="M15" s="15" t="s">
        <v>20</v>
      </c>
      <c r="N15" s="16"/>
    </row>
    <row r="16" spans="1:14" ht="19.5" customHeight="1" thickBot="1">
      <c r="B16" s="183"/>
      <c r="C16" s="185"/>
      <c r="D16" s="26"/>
      <c r="E16" s="27"/>
      <c r="F16" s="27"/>
      <c r="G16" s="22"/>
      <c r="H16" s="22"/>
      <c r="I16" s="68"/>
      <c r="J16" s="21"/>
      <c r="K16" s="19"/>
      <c r="L16" s="20"/>
      <c r="M16" s="21"/>
      <c r="N16" s="22"/>
    </row>
    <row r="17" spans="2:14" ht="19.5" customHeight="1">
      <c r="B17" s="194"/>
      <c r="C17" s="195"/>
      <c r="D17" s="65"/>
      <c r="E17" s="66"/>
      <c r="F17" s="66"/>
      <c r="G17" s="66"/>
      <c r="H17" s="66"/>
      <c r="I17" s="66"/>
      <c r="J17" s="66"/>
      <c r="K17" s="66"/>
      <c r="L17" s="66"/>
      <c r="M17" s="66"/>
      <c r="N17" s="67"/>
    </row>
    <row r="18" spans="2:14" ht="19.5" customHeight="1">
      <c r="B18" s="194"/>
      <c r="C18" s="195"/>
      <c r="D18" s="65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2:14" ht="19.5" customHeight="1">
      <c r="B19" s="196"/>
      <c r="C19" s="196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</row>
  </sheetData>
  <mergeCells count="17">
    <mergeCell ref="I19:N19"/>
    <mergeCell ref="B15:B16"/>
    <mergeCell ref="C15:C16"/>
    <mergeCell ref="B17:B18"/>
    <mergeCell ref="C17:C18"/>
    <mergeCell ref="B19:C19"/>
    <mergeCell ref="D19:H19"/>
    <mergeCell ref="B13:B14"/>
    <mergeCell ref="C13:C14"/>
    <mergeCell ref="B5:C6"/>
    <mergeCell ref="D5:N5"/>
    <mergeCell ref="B7:B8"/>
    <mergeCell ref="B9:B10"/>
    <mergeCell ref="B11:B12"/>
    <mergeCell ref="C7:C8"/>
    <mergeCell ref="C9:C10"/>
    <mergeCell ref="C11:C12"/>
  </mergeCells>
  <phoneticPr fontId="20" type="noConversion"/>
  <hyperlinks>
    <hyperlink ref="E11:E12" location="'0.5&quot; &amp; 6mm'!A1" display="56°" xr:uid="{00000000-0004-0000-0100-000000000000}"/>
    <hyperlink ref="K11:K12" location="'0.5&quot; &amp; 50mm'!A1" display="7°" xr:uid="{00000000-0004-0000-0100-000001000000}"/>
    <hyperlink ref="I13" location="'0.67&quot; &amp; 25mm'!A1" display="20°" xr:uid="{00000000-0004-0000-0100-000002000000}"/>
    <hyperlink ref="G11" location="'0.5&quot; &amp; 12mm'!A1" display="30°" xr:uid="{00000000-0004-0000-0100-000003000000}"/>
    <hyperlink ref="H11" location="'0.5&quot; &amp; 16mm'!A1" display="23°" xr:uid="{00000000-0004-0000-0100-000004000000}"/>
    <hyperlink ref="F11" location="'0.5&quot; &amp; 8mm'!A1" display="44°" xr:uid="{00000000-0004-0000-0100-000005000000}"/>
    <hyperlink ref="I11" location="'0.5&quot; &amp; 25mm '!A1" display="15°" xr:uid="{00000000-0004-0000-0100-000006000000}"/>
    <hyperlink ref="I15" location="'1&quot; &amp; 25mm'!A1" display="29°" xr:uid="{00000000-0004-0000-0100-000007000000}"/>
    <hyperlink ref="E9" location="'0.33&quot; &amp; 6mm'!A1" display="44°" xr:uid="{00000000-0004-0000-0100-000008000000}"/>
    <hyperlink ref="G9" location="'0.33&quot; &amp; 12mm'!A1" display="23°" xr:uid="{00000000-0004-0000-0100-000009000000}"/>
    <hyperlink ref="H9" location="'0.33&quot; &amp; 16mm'!A1" display="17°" xr:uid="{00000000-0004-0000-0100-00000A000000}"/>
    <hyperlink ref="I9" location="'0.33&quot; &amp; 25mm'!A1" display="11°" xr:uid="{00000000-0004-0000-0100-00000B000000}"/>
    <hyperlink ref="E7" location="'0.25&quot; &amp; 6mm '!A1" display="30° HFOV" xr:uid="{00000000-0004-0000-0100-00000C000000}"/>
    <hyperlink ref="F7" location="'0.33&quot; &amp; 8mm '!A1" display="23°" xr:uid="{00000000-0004-0000-0100-00000D000000}"/>
    <hyperlink ref="G7" location="'0.25&quot; &amp; 12mm '!A1" display="15°" xr:uid="{00000000-0004-0000-0100-00000E000000}"/>
    <hyperlink ref="F9" location="'0.33&quot; &amp; 8mm '!A1" display="33°" xr:uid="{00000000-0004-0000-0100-00000F000000}"/>
  </hyperlinks>
  <pageMargins left="0.3" right="0.3" top="0.5" bottom="0.5" header="0.1" footer="0.1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213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Opto Engineering</v>
      </c>
      <c r="C5" s="49" t="s">
        <v>214</v>
      </c>
      <c r="D5" s="35">
        <f>IFERROR(VLOOKUP($C5,'Entocentric lens DB'!$B$6:$U$312,MATCH('Entocentric lens DB'!$D$4,'Entocentric lens DB'!$B$4:$U$4,0),0),"")</f>
        <v>25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2/3"</v>
      </c>
      <c r="G5" s="35" t="str">
        <f>IFERROR(VLOOKUP($C5,'Entocentric lens DB'!$B$6:$U$312,MATCH('Entocentric lens DB'!$H$4,'Entocentric lens DB'!$B$4:$U$4,0),0),"")</f>
        <v>M27x0.5</v>
      </c>
      <c r="H5" s="35" t="str">
        <f>IFERROR(VLOOKUP($C5,'Entocentric lens DB'!$B$6:$U$312,MATCH('Entocentric lens DB'!$Q$4,'Entocentric lens DB'!$B$4:$U$4,0),0),"")</f>
        <v>500-1000$</v>
      </c>
      <c r="I5" s="42" t="str">
        <f>IFERROR(VLOOKUP($C5,'Entocentric lens DB'!$B$6:$U$312,MATCH('Entocentric lens DB'!$R$4,'Entocentric lens DB'!$B$4:$U$4,0),0),"")</f>
        <v>EL-3-10-VIS-26D-FPC</v>
      </c>
      <c r="J5" s="35" t="str">
        <f>IFERROR(VLOOKUP($I5,'Optotune lens DB'!$B$5:$I$25,MATCH('Optotune lens DB'!$I$4,'Optotune lens DB'!$B$4:$I$4,0),0),"")</f>
        <v>100-200$</v>
      </c>
      <c r="K5" s="3" t="s">
        <v>119</v>
      </c>
      <c r="L5" s="35" t="str">
        <f>IFERROR(VLOOKUP($C5,'Entocentric lens DB'!$B$6:$U$312,MATCH('Entocentric lens DB'!$S$4,'Entocentric lens DB'!$B$4:$U$4,0),0),"")</f>
        <v>NA</v>
      </c>
      <c r="M5" s="41">
        <f>IF(ISBLANK(C5),"",'Entocentric lenses'!$H$3)</f>
        <v>2300</v>
      </c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38.46153846153846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3.5</v>
      </c>
    </row>
    <row r="6" spans="1:19">
      <c r="B6" s="3" t="str">
        <f>IFERROR(VLOOKUP($C6,'Entocentric lens DB'!$B$6:$U$312,MATCH('Entocentric lens DB'!$C$4,'Entocentric lens DB'!$B$4:$U$4,0),0),"")</f>
        <v>OPT</v>
      </c>
      <c r="C6" s="49" t="s">
        <v>164</v>
      </c>
      <c r="D6" s="35">
        <f>IFERROR(VLOOKUP($C6,'Entocentric lens DB'!$B$6:$U$312,MATCH('Entocentric lens DB'!$D$4,'Entocentric lens DB'!$B$4:$U$4,0),0),"")</f>
        <v>25</v>
      </c>
      <c r="E6" s="35" t="str">
        <f>IFERROR(VLOOKUP($C6,'Entocentric lens DB'!$B$6:$U$312,MATCH('Entocentric lens DB'!$F$4,'Entocentric lens DB'!$B$4:$U$4,0),0),"")</f>
        <v>S-mount</v>
      </c>
      <c r="F6" s="35" t="str">
        <f>IFERROR(VLOOKUP($C6,'Entocentric lens DB'!$B$6:$U$312,MATCH('Entocentric lens DB'!$G$4,'Entocentric lens DB'!$B$4:$U$4,0),0),"")</f>
        <v>1/1.8"</v>
      </c>
      <c r="G6" s="35" t="str">
        <f>IFERROR(VLOOKUP($C6,'Entocentric lens DB'!$B$6:$U$312,MATCH('Entocentric lens DB'!$H$4,'Entocentric lens DB'!$B$4:$U$4,0),0),"")</f>
        <v>None</v>
      </c>
      <c r="H6" s="35" t="str">
        <f>IFERROR(VLOOKUP($C6,'Entocentric lens DB'!$B$6:$U$312,MATCH('Entocentric lens DB'!$Q$4,'Entocentric lens DB'!$B$4:$U$4,0),0),"")</f>
        <v>200-500$</v>
      </c>
      <c r="I6" s="42" t="str">
        <f>IFERROR(VLOOKUP($C6,'Entocentric lens DB'!$B$6:$U$312,MATCH('Entocentric lens DB'!$R$4,'Entocentric lens DB'!$B$4:$U$4,0),0),"")</f>
        <v>EL-3-10-VIS-26D-FPC</v>
      </c>
      <c r="J6" s="35" t="str">
        <f>IFERROR(VLOOKUP($I6,'Optotune lens DB'!$B$5:$I$25,MATCH('Optotune lens DB'!$I$4,'Optotune lens DB'!$B$4:$I$4,0),0),"")</f>
        <v>100-200$</v>
      </c>
      <c r="K6" s="3" t="s">
        <v>119</v>
      </c>
      <c r="L6" s="35" t="str">
        <f>IFERROR(VLOOKUP($C6,'Entocentric lens DB'!$B$6:$U$312,MATCH('Entocentric lens DB'!$S$4,'Entocentric lens DB'!$B$4:$U$4,0),0),"")</f>
        <v>NA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38.46153846153846</v>
      </c>
      <c r="P6" s="35" t="s">
        <v>115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2</v>
      </c>
      <c r="R6" s="82" t="s">
        <v>129</v>
      </c>
      <c r="S6" s="3" t="s">
        <v>130</v>
      </c>
    </row>
    <row r="7" spans="1:19">
      <c r="B7" s="3" t="str">
        <f>IFERROR(VLOOKUP($C7,'Entocentric lens DB'!$B$6:$U$312,MATCH('Entocentric lens DB'!$C$4,'Entocentric lens DB'!$B$4:$U$4,0),0),"")</f>
        <v>Kowa</v>
      </c>
      <c r="C7" s="49" t="s">
        <v>165</v>
      </c>
      <c r="D7" s="35">
        <f>IFERROR(VLOOKUP($C7,'Entocentric lens DB'!$B$6:$U$312,MATCH('Entocentric lens DB'!$D$4,'Entocentric lens DB'!$B$4:$U$4,0),0),"")</f>
        <v>25</v>
      </c>
      <c r="E7" s="35" t="str">
        <f>IFERROR(VLOOKUP($C7,'Entocentric lens DB'!$B$6:$U$312,MATCH('Entocentric lens DB'!$F$4,'Entocentric lens DB'!$B$4:$U$4,0),0),"")</f>
        <v>C-mount</v>
      </c>
      <c r="F7" s="35" t="str">
        <f>IFERROR(VLOOKUP($C7,'Entocentric lens DB'!$B$6:$U$312,MATCH('Entocentric lens DB'!$G$4,'Entocentric lens DB'!$B$4:$U$4,0),0),"")</f>
        <v>2/3"</v>
      </c>
      <c r="G7" s="35" t="str">
        <f>IFERROR(VLOOKUP($C7,'Entocentric lens DB'!$B$6:$U$312,MATCH('Entocentric lens DB'!$H$4,'Entocentric lens DB'!$B$4:$U$4,0),0),"")</f>
        <v>M30.5x0.5</v>
      </c>
      <c r="H7" s="35" t="str">
        <f>IFERROR(VLOOKUP($C7,'Entocentric lens DB'!$B$6:$U$312,MATCH('Entocentric lens DB'!$Q$4,'Entocentric lens DB'!$B$4:$U$4,0),0),"")</f>
        <v>200-500$</v>
      </c>
      <c r="I7" s="42" t="str">
        <f>IFERROR(VLOOKUP($C7,'Entocentric lens DB'!$B$6:$U$312,MATCH('Entocentric lens DB'!$R$4,'Entocentric lens DB'!$B$4:$U$4,0),0),"")</f>
        <v>EL-16-40-TC-VIS-5D-M30.5</v>
      </c>
      <c r="J7" s="35" t="str">
        <f>IFERROR(VLOOKUP($I7,'Optotune lens DB'!$B$5:$I$25,MATCH('Optotune lens DB'!$I$4,'Optotune lens DB'!$B$4:$I$4,0),0),"")</f>
        <v>500-1000$</v>
      </c>
      <c r="K7" s="3" t="s">
        <v>114</v>
      </c>
      <c r="L7" s="35" t="str">
        <f>IFERROR(VLOOKUP($C7,'Entocentric lens DB'!$B$6:$U$312,MATCH('Entocentric lens DB'!$S$4,'Entocentric lens DB'!$B$4:$U$4,0),0),"")</f>
        <v>NA</v>
      </c>
      <c r="M7" s="41">
        <f>IF(ISBLANK(C7),"",'Entocentric lenses'!$H$3)</f>
        <v>2300</v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>inf</v>
      </c>
      <c r="O7" s="32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>200</v>
      </c>
      <c r="P7" s="35"/>
      <c r="Q7" s="45"/>
    </row>
    <row r="8" spans="1:19">
      <c r="B8" s="3" t="str">
        <f>IFERROR(VLOOKUP($C8,'Entocentric lens DB'!$B$6:$U$312,MATCH('Entocentric lens DB'!$C$4,'Entocentric lens DB'!$B$4:$U$4,0),0),"")</f>
        <v>Computar</v>
      </c>
      <c r="C8" s="49" t="s">
        <v>166</v>
      </c>
      <c r="D8" s="35">
        <f>IFERROR(VLOOKUP($C8,'Entocentric lens DB'!$B$6:$U$312,MATCH('Entocentric lens DB'!$D$4,'Entocentric lens DB'!$B$4:$U$4,0),0),"")</f>
        <v>25</v>
      </c>
      <c r="E8" s="35" t="str">
        <f>IFERROR(VLOOKUP($C8,'Entocentric lens DB'!$B$6:$U$312,MATCH('Entocentric lens DB'!$F$4,'Entocentric lens DB'!$B$4:$U$4,0),0),"")</f>
        <v>C-mount</v>
      </c>
      <c r="F8" s="35" t="str">
        <f>IFERROR(VLOOKUP($C8,'Entocentric lens DB'!$B$6:$U$312,MATCH('Entocentric lens DB'!$G$4,'Entocentric lens DB'!$B$4:$U$4,0),0),"")</f>
        <v>2/3"</v>
      </c>
      <c r="G8" s="35" t="str">
        <f>IFERROR(VLOOKUP($C8,'Entocentric lens DB'!$B$6:$U$312,MATCH('Entocentric lens DB'!$H$4,'Entocentric lens DB'!$B$4:$U$4,0),0),"")</f>
        <v>M27x0.5</v>
      </c>
      <c r="H8" s="35" t="str">
        <f>IFERROR(VLOOKUP($C8,'Entocentric lens DB'!$B$6:$U$312,MATCH('Entocentric lens DB'!$Q$4,'Entocentric lens DB'!$B$4:$U$4,0),0),"")</f>
        <v>200-500$</v>
      </c>
      <c r="I8" s="42" t="str">
        <f>IFERROR(VLOOKUP($C8,'Entocentric lens DB'!$B$6:$U$312,MATCH('Entocentric lens DB'!$R$4,'Entocentric lens DB'!$B$4:$U$4,0),0),"")</f>
        <v>EL-16-40-TC-VIS-5D-M27</v>
      </c>
      <c r="J8" s="35" t="str">
        <f>IFERROR(VLOOKUP($I8,'Optotune lens DB'!$B$5:$I$25,MATCH('Optotune lens DB'!$I$4,'Optotune lens DB'!$B$4:$I$4,0),0),"")</f>
        <v>500-1000$</v>
      </c>
      <c r="K8" s="3" t="s">
        <v>114</v>
      </c>
      <c r="L8" s="35" t="str">
        <f>IFERROR(VLOOKUP($C8,'Entocentric lens DB'!$B$6:$U$312,MATCH('Entocentric lens DB'!$S$4,'Entocentric lens DB'!$B$4:$U$4,0),0),"")</f>
        <v>NA</v>
      </c>
      <c r="M8" s="41">
        <f>IF(ISBLANK(C8),"",'Entocentric lenses'!$H$3)</f>
        <v>2300</v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>inf</v>
      </c>
      <c r="O8" s="32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>200</v>
      </c>
      <c r="P8" s="35"/>
      <c r="Q8" s="45"/>
    </row>
    <row r="9" spans="1:19">
      <c r="B9" s="3" t="str">
        <f>IFERROR(VLOOKUP($C9,'Entocentric lens DB'!$B$6:$U$312,MATCH('Entocentric lens DB'!$C$4,'Entocentric lens DB'!$B$4:$U$4,0),0),"")</f>
        <v>Fujinon</v>
      </c>
      <c r="C9" s="49" t="s">
        <v>168</v>
      </c>
      <c r="D9" s="35">
        <f>IFERROR(VLOOKUP($C9,'Entocentric lens DB'!$B$6:$U$312,MATCH('Entocentric lens DB'!$D$4,'Entocentric lens DB'!$B$4:$U$4,0),0),"")</f>
        <v>25</v>
      </c>
      <c r="E9" s="35" t="str">
        <f>IFERROR(VLOOKUP($C9,'Entocentric lens DB'!$B$6:$U$312,MATCH('Entocentric lens DB'!$F$4,'Entocentric lens DB'!$B$4:$U$4,0),0),"")</f>
        <v>C-mount</v>
      </c>
      <c r="F9" s="35" t="str">
        <f>IFERROR(VLOOKUP($C9,'Entocentric lens DB'!$B$6:$U$312,MATCH('Entocentric lens DB'!$G$4,'Entocentric lens DB'!$B$4:$U$4,0),0),"")</f>
        <v>2/3"</v>
      </c>
      <c r="G9" s="35" t="str">
        <f>IFERROR(VLOOKUP($C9,'Entocentric lens DB'!$B$6:$U$312,MATCH('Entocentric lens DB'!$H$4,'Entocentric lens DB'!$B$4:$U$4,0),0),"")</f>
        <v>M25.5x0.5</v>
      </c>
      <c r="H9" s="35" t="str">
        <f>IFERROR(VLOOKUP($C9,'Entocentric lens DB'!$B$6:$U$312,MATCH('Entocentric lens DB'!$Q$4,'Entocentric lens DB'!$B$4:$U$4,0),0),"")</f>
        <v>200-500$</v>
      </c>
      <c r="I9" s="42" t="str">
        <f>IFERROR(VLOOKUP($C9,'Entocentric lens DB'!$B$6:$U$312,MATCH('Entocentric lens DB'!$R$4,'Entocentric lens DB'!$B$4:$U$4,0),0),"")</f>
        <v>EL-16-40-TC-VIS-5D-M25.5</v>
      </c>
      <c r="J9" s="35" t="str">
        <f>IFERROR(VLOOKUP($I9,'Optotune lens DB'!$B$5:$I$25,MATCH('Optotune lens DB'!$I$4,'Optotune lens DB'!$B$4:$I$4,0),0),"")</f>
        <v>500-1000$</v>
      </c>
      <c r="K9" s="3" t="s">
        <v>114</v>
      </c>
      <c r="L9" s="35" t="str">
        <f>IFERROR(VLOOKUP($C9,'Entocentric lens DB'!$B$6:$U$312,MATCH('Entocentric lens DB'!$S$4,'Entocentric lens DB'!$B$4:$U$4,0),0),"")</f>
        <v>NA</v>
      </c>
      <c r="M9" s="41">
        <f>IF(ISBLANK(C9),"",'Entocentric lenses'!$H$3)</f>
        <v>2300</v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>inf</v>
      </c>
      <c r="O9" s="32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>200</v>
      </c>
      <c r="P9" s="35"/>
      <c r="Q9" s="45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>3.5</v>
      </c>
    </row>
    <row r="10" spans="1:19">
      <c r="B10" s="3" t="str">
        <f>IFERROR(VLOOKUP($C10,'Entocentric lens DB'!$B$6:$U$312,MATCH('Entocentric lens DB'!$C$4,'Entocentric lens DB'!$B$4:$U$4,0),0),"")</f>
        <v>Kowa</v>
      </c>
      <c r="C10" s="49" t="s">
        <v>169</v>
      </c>
      <c r="D10" s="35">
        <f>IFERROR(VLOOKUP($C10,'Entocentric lens DB'!$B$6:$U$312,MATCH('Entocentric lens DB'!$D$4,'Entocentric lens DB'!$B$4:$U$4,0),0),"")</f>
        <v>25</v>
      </c>
      <c r="E10" s="35" t="str">
        <f>IFERROR(VLOOKUP($C10,'Entocentric lens DB'!$B$6:$U$312,MATCH('Entocentric lens DB'!$F$4,'Entocentric lens DB'!$B$4:$U$4,0),0),"")</f>
        <v>C-mount</v>
      </c>
      <c r="F10" s="35" t="str">
        <f>IFERROR(VLOOKUP($C10,'Entocentric lens DB'!$B$6:$U$312,MATCH('Entocentric lens DB'!$G$4,'Entocentric lens DB'!$B$4:$U$4,0),0),"")</f>
        <v>2/3"</v>
      </c>
      <c r="G10" s="35" t="str">
        <f>IFERROR(VLOOKUP($C10,'Entocentric lens DB'!$B$6:$U$312,MATCH('Entocentric lens DB'!$H$4,'Entocentric lens DB'!$B$4:$U$4,0),0),"")</f>
        <v>M27x0.5</v>
      </c>
      <c r="H10" s="35" t="str">
        <f>IFERROR(VLOOKUP($C10,'Entocentric lens DB'!$B$6:$U$312,MATCH('Entocentric lens DB'!$Q$4,'Entocentric lens DB'!$B$4:$U$4,0),0),"")</f>
        <v>200-500$</v>
      </c>
      <c r="I10" s="42" t="str">
        <f>IFERROR(VLOOKUP($C10,'Entocentric lens DB'!$B$6:$U$312,MATCH('Entocentric lens DB'!$R$4,'Entocentric lens DB'!$B$4:$U$4,0),0),"")</f>
        <v>EL-16-40-TC-VIS-5D-M27</v>
      </c>
      <c r="J10" s="35" t="str">
        <f>IFERROR(VLOOKUP($I10,'Optotune lens DB'!$B$5:$I$25,MATCH('Optotune lens DB'!$I$4,'Optotune lens DB'!$B$4:$I$4,0),0),"")</f>
        <v>500-1000$</v>
      </c>
      <c r="K10" s="3" t="s">
        <v>114</v>
      </c>
      <c r="L10" s="35" t="str">
        <f>IFERROR(VLOOKUP($C10,'Entocentric lens DB'!$B$6:$U$312,MATCH('Entocentric lens DB'!$S$4,'Entocentric lens DB'!$B$4:$U$4,0),0),"")</f>
        <v>NA</v>
      </c>
      <c r="M10" s="41">
        <f>IF(ISBLANK(C10),"",'Entocentric lenses'!$H$3)</f>
        <v>2300</v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>inf</v>
      </c>
      <c r="O10" s="32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>200</v>
      </c>
      <c r="P10" s="35"/>
      <c r="Q10" s="45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>4</v>
      </c>
    </row>
    <row r="11" spans="1:19">
      <c r="B11" s="3" t="str">
        <f>IFERROR(VLOOKUP($C11,'Entocentric lens DB'!$B$6:$U$312,MATCH('Entocentric lens DB'!$C$4,'Entocentric lens DB'!$B$4:$U$4,0),0),"")</f>
        <v>Edmund Optics</v>
      </c>
      <c r="C11" s="49" t="s">
        <v>170</v>
      </c>
      <c r="D11" s="35">
        <f>IFERROR(VLOOKUP($C11,'Entocentric lens DB'!$B$6:$U$312,MATCH('Entocentric lens DB'!$D$4,'Entocentric lens DB'!$B$4:$U$4,0),0),"")</f>
        <v>25</v>
      </c>
      <c r="E11" s="35" t="str">
        <f>IFERROR(VLOOKUP($C11,'Entocentric lens DB'!$B$6:$U$312,MATCH('Entocentric lens DB'!$F$4,'Entocentric lens DB'!$B$4:$U$4,0),0),"")</f>
        <v>C-mount</v>
      </c>
      <c r="F11" s="35" t="str">
        <f>IFERROR(VLOOKUP($C11,'Entocentric lens DB'!$B$6:$U$312,MATCH('Entocentric lens DB'!$G$4,'Entocentric lens DB'!$B$4:$U$4,0),0),"")</f>
        <v>2/3"</v>
      </c>
      <c r="G11" s="35" t="str">
        <f>IFERROR(VLOOKUP($C11,'Entocentric lens DB'!$B$6:$U$312,MATCH('Entocentric lens DB'!$H$4,'Entocentric lens DB'!$B$4:$U$4,0),0),"")</f>
        <v>M25.5x0.5</v>
      </c>
      <c r="H11" s="35" t="str">
        <f>IFERROR(VLOOKUP($C11,'Entocentric lens DB'!$B$6:$U$312,MATCH('Entocentric lens DB'!$Q$4,'Entocentric lens DB'!$B$4:$U$4,0),0),"")</f>
        <v>200-500$</v>
      </c>
      <c r="I11" s="42" t="str">
        <f>IFERROR(VLOOKUP($C11,'Entocentric lens DB'!$B$6:$U$312,MATCH('Entocentric lens DB'!$R$4,'Entocentric lens DB'!$B$4:$U$4,0),0),"")</f>
        <v>EL-16-40-TC-VIS-5D-M25.5</v>
      </c>
      <c r="J11" s="35" t="str">
        <f>IFERROR(VLOOKUP($I11,'Optotune lens DB'!$B$5:$I$25,MATCH('Optotune lens DB'!$I$4,'Optotune lens DB'!$B$4:$I$4,0),0),"")</f>
        <v>500-1000$</v>
      </c>
      <c r="K11" s="3" t="s">
        <v>114</v>
      </c>
      <c r="L11" s="35" t="str">
        <f>IFERROR(VLOOKUP($C11,'Entocentric lens DB'!$B$6:$U$312,MATCH('Entocentric lens DB'!$S$4,'Entocentric lens DB'!$B$4:$U$4,0),0),"")</f>
        <v>NA</v>
      </c>
      <c r="M11" s="41">
        <f>IF(ISBLANK(C11),"",'Entocentric lenses'!$H$3)</f>
        <v>2300</v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>inf</v>
      </c>
      <c r="O11" s="32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>200</v>
      </c>
      <c r="P11" s="35"/>
      <c r="Q11" s="45" t="str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/>
      </c>
    </row>
    <row r="12" spans="1:19">
      <c r="B12" s="3" t="str">
        <f>IFERROR(VLOOKUP($C12,'Entocentric lens DB'!$B$6:$U$312,MATCH('Entocentric lens DB'!$C$4,'Entocentric lens DB'!$B$4:$U$4,0),0),"")</f>
        <v>Optart</v>
      </c>
      <c r="C12" s="49" t="s">
        <v>171</v>
      </c>
      <c r="D12" s="35">
        <f>IFERROR(VLOOKUP($C12,'Entocentric lens DB'!$B$6:$U$312,MATCH('Entocentric lens DB'!$D$4,'Entocentric lens DB'!$B$4:$U$4,0),0),"")</f>
        <v>25</v>
      </c>
      <c r="E12" s="35" t="str">
        <f>IFERROR(VLOOKUP($C12,'Entocentric lens DB'!$B$6:$U$312,MATCH('Entocentric lens DB'!$F$4,'Entocentric lens DB'!$B$4:$U$4,0),0),"")</f>
        <v>C-mount</v>
      </c>
      <c r="F12" s="35" t="str">
        <f>IFERROR(VLOOKUP($C12,'Entocentric lens DB'!$B$6:$U$312,MATCH('Entocentric lens DB'!$G$4,'Entocentric lens DB'!$B$4:$U$4,0),0),"")</f>
        <v>2/3"</v>
      </c>
      <c r="G12" s="35" t="str">
        <f>IFERROR(VLOOKUP($C12,'Entocentric lens DB'!$B$6:$U$312,MATCH('Entocentric lens DB'!$H$4,'Entocentric lens DB'!$B$4:$U$4,0),0),"")</f>
        <v>M27x0.5</v>
      </c>
      <c r="H12" s="35" t="str">
        <f>IFERROR(VLOOKUP($C12,'Entocentric lens DB'!$B$6:$U$312,MATCH('Entocentric lens DB'!$Q$4,'Entocentric lens DB'!$B$4:$U$4,0),0),"")</f>
        <v>On Request</v>
      </c>
      <c r="I12" s="42" t="str">
        <f>IFERROR(VLOOKUP($C12,'Entocentric lens DB'!$B$6:$U$312,MATCH('Entocentric lens DB'!$R$4,'Entocentric lens DB'!$B$4:$U$4,0),0),"")</f>
        <v>EL-16-40-TC-VIS-5D-M27</v>
      </c>
      <c r="J12" s="35" t="str">
        <f>IFERROR(VLOOKUP($I12,'Optotune lens DB'!$B$5:$I$25,MATCH('Optotune lens DB'!$I$4,'Optotune lens DB'!$B$4:$I$4,0),0),"")</f>
        <v>500-1000$</v>
      </c>
      <c r="K12" s="3" t="s">
        <v>114</v>
      </c>
      <c r="L12" s="35" t="str">
        <f>IFERROR(VLOOKUP($C12,'Entocentric lens DB'!$B$6:$U$312,MATCH('Entocentric lens DB'!$S$4,'Entocentric lens DB'!$B$4:$U$4,0),0),"")</f>
        <v>NA</v>
      </c>
      <c r="M12" s="41">
        <f>IF(ISBLANK(C12),"",'Entocentric lenses'!$H$3)</f>
        <v>2300</v>
      </c>
      <c r="N12" s="32" t="str">
        <f>IF(ISBLANK(C12),"",IF(IFERROR(1000/(1000/$M12+VLOOKUP($I12,'Optotune lens DB'!$B$5:$H$25,MATCH('Optotune lens DB'!$D$4,'Optotune lens DB'!$B$4:$H$4,0),0)),"inf")&lt;0,"inf",IFERROR(1000/(1000/$M12+VLOOKUP($I12,'Optotune lens DB'!$B$5:$H$25,MATCH('Optotune lens DB'!$D$4,'Optotune lens DB'!$B$4:$H$4,0),0)),"inf")))</f>
        <v>inf</v>
      </c>
      <c r="O12" s="32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>200</v>
      </c>
      <c r="P12" s="35"/>
      <c r="Q12" s="45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>3.5</v>
      </c>
    </row>
    <row r="13" spans="1:19">
      <c r="B13" s="3" t="str">
        <f>IFERROR(VLOOKUP($C13,'Entocentric lens DB'!$B$6:$U$312,MATCH('Entocentric lens DB'!$C$4,'Entocentric lens DB'!$B$4:$U$4,0),0),"")</f>
        <v>Optart</v>
      </c>
      <c r="C13" s="49" t="s">
        <v>172</v>
      </c>
      <c r="D13" s="35">
        <f>IFERROR(VLOOKUP($C13,'Entocentric lens DB'!$B$6:$U$312,MATCH('Entocentric lens DB'!$D$4,'Entocentric lens DB'!$B$4:$U$4,0),0),"")</f>
        <v>25</v>
      </c>
      <c r="E13" s="35" t="str">
        <f>IFERROR(VLOOKUP($C13,'Entocentric lens DB'!$B$6:$U$312,MATCH('Entocentric lens DB'!$F$4,'Entocentric lens DB'!$B$4:$U$4,0),0),"")</f>
        <v>C-mount</v>
      </c>
      <c r="F13" s="35" t="str">
        <f>IFERROR(VLOOKUP($C13,'Entocentric lens DB'!$B$6:$U$312,MATCH('Entocentric lens DB'!$G$4,'Entocentric lens DB'!$B$4:$U$4,0),0),"")</f>
        <v>2/3"</v>
      </c>
      <c r="G13" s="35" t="str">
        <f>IFERROR(VLOOKUP($C13,'Entocentric lens DB'!$B$6:$U$312,MATCH('Entocentric lens DB'!$H$4,'Entocentric lens DB'!$B$4:$U$4,0),0),"")</f>
        <v>M27XP0.5</v>
      </c>
      <c r="H13" s="35" t="str">
        <f>IFERROR(VLOOKUP($C13,'Entocentric lens DB'!$B$6:$U$312,MATCH('Entocentric lens DB'!$Q$4,'Entocentric lens DB'!$B$4:$U$4,0),0),"")</f>
        <v>On Request</v>
      </c>
      <c r="I13" s="42" t="str">
        <f>IFERROR(VLOOKUP($C13,'Entocentric lens DB'!$B$6:$U$312,MATCH('Entocentric lens DB'!$R$4,'Entocentric lens DB'!$B$4:$U$4,0),0),"")</f>
        <v>EL-16-40-TC-VIS-5D-M27</v>
      </c>
      <c r="J13" s="35" t="str">
        <f>IFERROR(VLOOKUP($I13,'Optotune lens DB'!$B$5:$I$25,MATCH('Optotune lens DB'!$I$4,'Optotune lens DB'!$B$4:$I$4,0),0),"")</f>
        <v>500-1000$</v>
      </c>
      <c r="K13" s="3" t="s">
        <v>114</v>
      </c>
      <c r="L13" s="35" t="str">
        <f>IFERROR(VLOOKUP($C13,'Entocentric lens DB'!$B$6:$U$312,MATCH('Entocentric lens DB'!$S$4,'Entocentric lens DB'!$B$4:$U$4,0),0),"")</f>
        <v>NA</v>
      </c>
      <c r="M13" s="41">
        <f>IF(ISBLANK(C13),"",'Entocentric lenses'!$H$3)</f>
        <v>2300</v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>inf</v>
      </c>
      <c r="O13" s="32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>200</v>
      </c>
      <c r="P13" s="35"/>
      <c r="Q13" s="45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>5</v>
      </c>
    </row>
    <row r="14" spans="1:19">
      <c r="B14" s="3" t="str">
        <f>IFERROR(VLOOKUP($C14,'Entocentric lens DB'!$B$6:$U$312,MATCH('Entocentric lens DB'!$C$4,'Entocentric lens DB'!$B$4:$U$4,0),0),"")</f>
        <v/>
      </c>
      <c r="C14" s="49"/>
      <c r="D14" s="35" t="str">
        <f>IFERROR(VLOOKUP($C14,'Entocentric lens DB'!$B$6:$U$312,MATCH('Entocentric lens DB'!$D$4,'Entocentric lens DB'!$B$4:$U$4,0),0),"")</f>
        <v/>
      </c>
      <c r="E14" s="35" t="str">
        <f>IFERROR(VLOOKUP($C14,'Entocentric lens DB'!$B$6:$U$312,MATCH('Entocentric lens DB'!$F$4,'Entocentric lens DB'!$B$4:$U$4,0),0),"")</f>
        <v/>
      </c>
      <c r="F14" s="35" t="str">
        <f>IFERROR(VLOOKUP($C14,'Entocentric lens DB'!$B$6:$U$312,MATCH('Entocentric lens DB'!$G$4,'Entocentric lens DB'!$B$4:$U$4,0),0),"")</f>
        <v/>
      </c>
      <c r="G14" s="35" t="str">
        <f>IFERROR(VLOOKUP($C14,'Entocentric lens DB'!$B$6:$U$312,MATCH('Entocentric lens DB'!$H$4,'Entocentric lens DB'!$B$4:$U$4,0),0),"")</f>
        <v/>
      </c>
      <c r="H14" s="35" t="str">
        <f>IFERROR(VLOOKUP($C14,'Entocentric lens DB'!$B$6:$U$312,MATCH('Entocentric lens DB'!$Q$4,'Entocentric lens DB'!$B$4:$U$4,0),0),"")</f>
        <v/>
      </c>
      <c r="I14" s="42" t="str">
        <f>IFERROR(VLOOKUP($C14,'Entocentric lens DB'!$B$6:$U$312,MATCH('Entocentric lens DB'!$R$4,'Entocentric lens DB'!$B$4:$U$4,0),0),"")</f>
        <v/>
      </c>
      <c r="J14" s="35" t="str">
        <f>IFERROR(VLOOKUP($I14,'Optotune lens DB'!$B$5:$I$25,MATCH('Optotune lens DB'!$I$4,'Optotune lens DB'!$B$4:$I$4,0),0),"")</f>
        <v/>
      </c>
      <c r="L14" s="35" t="str">
        <f>IFERROR(VLOOKUP($C14,'Entocentric lens DB'!$B$6:$U$312,MATCH('Entocentric lens DB'!$S$4,'Entocentric lens DB'!$B$4:$U$4,0),0),"")</f>
        <v/>
      </c>
      <c r="M14" s="41" t="str">
        <f>IF(ISBLANK(C14),"",'Entocentric lenses'!$H$3)</f>
        <v/>
      </c>
      <c r="N14" s="32"/>
      <c r="O14" s="32" t="str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/>
      </c>
      <c r="P14" s="35"/>
      <c r="Q14" s="45" t="str">
        <f>IFERROR(IF(VLOOKUP($C14,'Entocentric lens DB'!$B$6:$U$312,MATCH('Entocentric lens DB'!$N$4,'Entocentric lens DB'!$B$4:$U$4,0),0)=0,"",VLOOKUP($C14,'Entocentric lens DB'!$B$6:$U$312,MATCH('Entocentric lens DB'!$N$4,'Entocentric lens DB'!$B$4:$U$4,0),0)),"")</f>
        <v/>
      </c>
    </row>
    <row r="15" spans="1:19">
      <c r="B15" s="3" t="str">
        <f>IFERROR(VLOOKUP($C15,'Entocentric lens DB'!$B$6:$U$312,MATCH('Entocentric lens DB'!$C$4,'Entocentric lens DB'!$B$4:$U$4,0),0),"")</f>
        <v/>
      </c>
      <c r="C15" s="49"/>
      <c r="D15" s="35" t="str">
        <f>IFERROR(VLOOKUP($C15,'Entocentric lens DB'!$B$6:$U$312,MATCH('Entocentric lens DB'!$D$4,'Entocentric lens DB'!$B$4:$U$4,0),0),"")</f>
        <v/>
      </c>
      <c r="E15" s="35" t="str">
        <f>IFERROR(VLOOKUP($C15,'Entocentric lens DB'!$B$6:$U$312,MATCH('Entocentric lens DB'!$F$4,'Entocentric lens DB'!$B$4:$U$4,0),0),"")</f>
        <v/>
      </c>
      <c r="F15" s="35" t="str">
        <f>IFERROR(VLOOKUP($C15,'Entocentric lens DB'!$B$6:$U$312,MATCH('Entocentric lens DB'!$G$4,'Entocentric lens DB'!$B$4:$U$4,0),0),"")</f>
        <v/>
      </c>
      <c r="G15" s="35" t="str">
        <f>IFERROR(VLOOKUP($C15,'Entocentric lens DB'!$B$6:$U$312,MATCH('Entocentric lens DB'!$H$4,'Entocentric lens DB'!$B$4:$U$4,0),0),"")</f>
        <v/>
      </c>
      <c r="H15" s="35" t="str">
        <f>IFERROR(VLOOKUP($C15,'Entocentric lens DB'!$B$6:$U$312,MATCH('Entocentric lens DB'!$Q$4,'Entocentric lens DB'!$B$4:$U$4,0),0),"")</f>
        <v/>
      </c>
      <c r="I15" s="42" t="str">
        <f>IFERROR(VLOOKUP($C15,'Entocentric lens DB'!$B$6:$U$312,MATCH('Entocentric lens DB'!$R$4,'Entocentric lens DB'!$B$4:$U$4,0),0),"")</f>
        <v/>
      </c>
      <c r="J15" s="35" t="str">
        <f>IFERROR(VLOOKUP($I15,'Optotune lens DB'!$B$5:$I$25,MATCH('Optotune lens DB'!$I$4,'Optotune lens DB'!$B$4:$I$4,0),0),"")</f>
        <v/>
      </c>
      <c r="L15" s="35" t="str">
        <f>IFERROR(VLOOKUP($C15,'Entocentric lens DB'!$B$6:$U$312,MATCH('Entocentric lens DB'!$S$4,'Entocentric lens DB'!$B$4:$U$4,0),0),"")</f>
        <v/>
      </c>
      <c r="M15" s="41" t="str">
        <f>IF(ISBLANK(C15),"",'Entocentric lenses'!$H$3)</f>
        <v/>
      </c>
      <c r="N15" s="32" t="str">
        <f>IF(ISBLANK(C15),"",IF(IFERROR(1000/(1000/$M15+VLOOKUP($I15,'Optotune lens DB'!$B$5:$H$25,MATCH('Optotune lens DB'!$D$4,'Optotune lens DB'!$B$4:$H$4,0),0)),"inf")&lt;0,"inf",IFERROR(1000/(1000/$M15+VLOOKUP($I15,'Optotune lens DB'!$B$5:$H$25,MATCH('Optotune lens DB'!$D$4,'Optotune lens DB'!$B$4:$H$4,0),0)),"inf")))</f>
        <v/>
      </c>
      <c r="O15" s="32" t="str">
        <f>IF(ISBLANK(C15),"",IF(N15="inf",1000/(VLOOKUP($I15,'Optotune lens DB'!$B$5:$H$25,MATCH('Optotune lens DB'!$E$4,'Optotune lens DB'!$B$4:$H$4,0),0)-VLOOKUP($I15,'Optotune lens DB'!$B$5:$H$25,MATCH('Optotune lens DB'!$D$4,'Optotune lens DB'!$B$4:$H$4,0),0)),1000/(1000/$M15+VLOOKUP($I15,'Optotune lens DB'!$B$5:$H$25,MATCH('Optotune lens DB'!$E$4,'Optotune lens DB'!$B$4:$H$4,0),0))))</f>
        <v/>
      </c>
      <c r="P15" s="35"/>
      <c r="Q15" s="45" t="str">
        <f>IFERROR(IF(VLOOKUP($C15,'Entocentric lens DB'!$B$6:$U$312,MATCH('Entocentric lens DB'!$N$4,'Entocentric lens DB'!$B$4:$U$4,0),0)=0,"",VLOOKUP($C15,'Entocentric lens DB'!$B$6:$U$312,MATCH('Entocentric lens DB'!$N$4,'Entocentric lens DB'!$B$4:$U$4,0),0)),"")</f>
        <v/>
      </c>
    </row>
    <row r="16" spans="1:19">
      <c r="B16" s="3" t="str">
        <f>IFERROR(VLOOKUP($C16,'Entocentric lens DB'!$B$6:$U$312,MATCH('Entocentric lens DB'!$C$4,'Entocentric lens DB'!$B$4:$U$4,0),0),"")</f>
        <v/>
      </c>
      <c r="D16" s="35" t="str">
        <f>IFERROR(VLOOKUP($C16,'Entocentric lens DB'!$B$6:$U$312,MATCH('Entocentric lens DB'!$D$4,'Entocentric lens DB'!$B$4:$U$4,0),0),"")</f>
        <v/>
      </c>
      <c r="E16" s="35" t="str">
        <f>IFERROR(VLOOKUP($C16,'Entocentric lens DB'!$B$6:$U$312,MATCH('Entocentric lens DB'!$F$4,'Entocentric lens DB'!$B$4:$U$4,0),0),"")</f>
        <v/>
      </c>
      <c r="F16" s="35" t="str">
        <f>IFERROR(VLOOKUP($C16,'Entocentric lens DB'!$B$6:$U$312,MATCH('Entocentric lens DB'!$G$4,'Entocentric lens DB'!$B$4:$U$4,0),0),"")</f>
        <v/>
      </c>
      <c r="G16" s="35" t="str">
        <f>IFERROR(VLOOKUP($C16,'Entocentric lens DB'!$B$6:$U$312,MATCH('Entocentric lens DB'!$H$4,'Entocentric lens DB'!$B$4:$U$4,0),0),"")</f>
        <v/>
      </c>
      <c r="H16" s="35" t="str">
        <f>IFERROR(VLOOKUP($C16,'Entocentric lens DB'!$B$6:$U$312,MATCH('Entocentric lens DB'!$Q$4,'Entocentric lens DB'!$B$4:$U$4,0),0),"")</f>
        <v/>
      </c>
      <c r="I16" s="42" t="str">
        <f>IFERROR(VLOOKUP($C16,'Entocentric lens DB'!$B$6:$U$312,MATCH('Entocentric lens DB'!$R$4,'Entocentric lens DB'!$B$4:$U$4,0),0),"")</f>
        <v/>
      </c>
      <c r="J16" s="35" t="str">
        <f>IFERROR(VLOOKUP($I16,'Optotune lens DB'!$B$5:$I$25,MATCH('Optotune lens DB'!$I$4,'Optotune lens DB'!$B$4:$I$4,0),0),"")</f>
        <v/>
      </c>
      <c r="L16" s="35" t="str">
        <f>IFERROR(VLOOKUP($C16,'Entocentric lens DB'!$B$6:$U$312,MATCH('Entocentric lens DB'!$S$4,'Entocentric lens DB'!$B$4:$U$4,0),0),"")</f>
        <v/>
      </c>
      <c r="M16" s="41" t="str">
        <f>IF(ISBLANK(C16),"",'Entocentric lenses'!$H$3)</f>
        <v/>
      </c>
      <c r="N16" s="32" t="str">
        <f>IF(ISBLANK(C16),"",IF(IFERROR(1000/(1000/$M16+VLOOKUP($I16,'Optotune lens DB'!$B$5:$H$25,MATCH('Optotune lens DB'!$D$4,'Optotune lens DB'!$B$4:$H$4,0),0)),"inf")&lt;0,"inf",IFERROR(1000/(1000/$M16+VLOOKUP($I16,'Optotune lens DB'!$B$5:$H$25,MATCH('Optotune lens DB'!$D$4,'Optotune lens DB'!$B$4:$H$4,0),0)),"inf")))</f>
        <v/>
      </c>
      <c r="O16" s="32" t="str">
        <f>IF(ISBLANK(C16),"",IF(N16="inf",1000/(VLOOKUP($I16,'Optotune lens DB'!$B$5:$H$25,MATCH('Optotune lens DB'!$E$4,'Optotune lens DB'!$B$4:$H$4,0),0)-VLOOKUP($I16,'Optotune lens DB'!$B$5:$H$25,MATCH('Optotune lens DB'!$D$4,'Optotune lens DB'!$B$4:$H$4,0),0)),1000/(1000/$M16+VLOOKUP($I16,'Optotune lens DB'!$B$5:$H$25,MATCH('Optotune lens DB'!$E$4,'Optotune lens DB'!$B$4:$H$4,0),0))))</f>
        <v/>
      </c>
      <c r="P16" s="35"/>
      <c r="Q16" s="45" t="str">
        <f>IFERROR(IF(VLOOKUP($C16,'Entocentric lens DB'!$B$6:$U$312,MATCH('Entocentric lens DB'!$N$4,'Entocentric lens DB'!$B$4:$U$4,0),0)=0,"",VLOOKUP($C16,'Entocentric lens DB'!$B$6:$U$312,MATCH('Entocentric lens DB'!$N$4,'Entocentric lens DB'!$B$4:$U$4,0),0)),"")</f>
        <v/>
      </c>
    </row>
    <row r="17" spans="2:19">
      <c r="B17" s="3" t="str">
        <f>IFERROR(VLOOKUP($C17,'Entocentric lens DB'!$B$6:$U$312,MATCH('Entocentric lens DB'!$C$4,'Entocentric lens DB'!$B$4:$U$4,0),0),"")</f>
        <v/>
      </c>
      <c r="D17" s="35" t="str">
        <f>IFERROR(VLOOKUP($C17,'Entocentric lens DB'!$B$6:$U$312,MATCH('Entocentric lens DB'!$D$4,'Entocentric lens DB'!$B$4:$U$4,0),0),"")</f>
        <v/>
      </c>
      <c r="E17" s="35" t="str">
        <f>IFERROR(VLOOKUP($C17,'Entocentric lens DB'!$B$6:$U$312,MATCH('Entocentric lens DB'!$F$4,'Entocentric lens DB'!$B$4:$U$4,0),0),"")</f>
        <v/>
      </c>
      <c r="F17" s="35" t="str">
        <f>IFERROR(VLOOKUP($C17,'Entocentric lens DB'!$B$6:$U$312,MATCH('Entocentric lens DB'!$G$4,'Entocentric lens DB'!$B$4:$U$4,0),0),"")</f>
        <v/>
      </c>
      <c r="G17" s="35" t="str">
        <f>IFERROR(VLOOKUP($C17,'Entocentric lens DB'!$B$6:$U$312,MATCH('Entocentric lens DB'!$H$4,'Entocentric lens DB'!$B$4:$U$4,0),0),"")</f>
        <v/>
      </c>
      <c r="H17" s="35" t="str">
        <f>IFERROR(VLOOKUP($C17,'Entocentric lens DB'!$B$6:$U$312,MATCH('Entocentric lens DB'!$Q$4,'Entocentric lens DB'!$B$4:$U$4,0),0),"")</f>
        <v/>
      </c>
      <c r="I17" s="42" t="str">
        <f>IFERROR(VLOOKUP($C17,'Entocentric lens DB'!$B$6:$U$312,MATCH('Entocentric lens DB'!$R$4,'Entocentric lens DB'!$B$4:$U$4,0),0),"")</f>
        <v/>
      </c>
      <c r="J17" s="35" t="str">
        <f>IFERROR(VLOOKUP($I17,'Optotune lens DB'!$B$5:$I$25,MATCH('Optotune lens DB'!$I$4,'Optotune lens DB'!$B$4:$I$4,0),0),"")</f>
        <v/>
      </c>
      <c r="L17" s="35" t="str">
        <f>IFERROR(VLOOKUP($C17,'Entocentric lens DB'!$B$6:$U$312,MATCH('Entocentric lens DB'!$S$4,'Entocentric lens DB'!$B$4:$U$4,0),0),"")</f>
        <v/>
      </c>
      <c r="M17" s="41" t="str">
        <f>IF(ISBLANK(C17),"",'Entocentric lenses'!$H$3)</f>
        <v/>
      </c>
      <c r="N17" s="32" t="str">
        <f>IF(ISBLANK(C17),"",IF(IFERROR(1000/(1000/$M17+VLOOKUP($I17,'Optotune lens DB'!$B$5:$H$25,MATCH('Optotune lens DB'!$D$4,'Optotune lens DB'!$B$4:$H$4,0),0)),"inf")&lt;0,"inf",IFERROR(1000/(1000/$M17+VLOOKUP($I17,'Optotune lens DB'!$B$5:$H$25,MATCH('Optotune lens DB'!$D$4,'Optotune lens DB'!$B$4:$H$4,0),0)),"inf")))</f>
        <v/>
      </c>
      <c r="O17" s="32" t="str">
        <f>IF(ISBLANK(C17),"",IF(N17="inf",1000/(VLOOKUP($I17,'Optotune lens DB'!$B$5:$H$25,MATCH('Optotune lens DB'!$E$4,'Optotune lens DB'!$B$4:$H$4,0),0)-VLOOKUP($I17,'Optotune lens DB'!$B$5:$H$25,MATCH('Optotune lens DB'!$D$4,'Optotune lens DB'!$B$4:$H$4,0),0)),1000/(1000/$M17+VLOOKUP($I17,'Optotune lens DB'!$B$5:$H$25,MATCH('Optotune lens DB'!$E$4,'Optotune lens DB'!$B$4:$H$4,0),0))))</f>
        <v/>
      </c>
      <c r="P17" s="35"/>
      <c r="Q17" s="45" t="str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/>
      </c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IF(ISBLANK(C20),"",'Entocentric lenses'!$H$3)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/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43" t="s">
        <v>0</v>
      </c>
      <c r="Q21" s="44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phoneticPr fontId="20" type="noConversion"/>
  <dataValidations disablePrompts="1" count="4">
    <dataValidation type="list" allowBlank="1" showInputMessage="1" showErrorMessage="1" sqref="E5:E20" xr:uid="{00000000-0002-0000-1200-000000000000}">
      <formula1>Mounts</formula1>
    </dataValidation>
    <dataValidation type="list" allowBlank="1" showInputMessage="1" showErrorMessage="1" sqref="F5:F20" xr:uid="{00000000-0002-0000-1200-000001000000}">
      <formula1>Formats</formula1>
    </dataValidation>
    <dataValidation type="list" allowBlank="1" showInputMessage="1" showErrorMessage="1" sqref="G5:G20" xr:uid="{00000000-0002-0000-1200-000002000000}">
      <formula1>Filter</formula1>
    </dataValidation>
    <dataValidation type="list" allowBlank="1" showInputMessage="1" showErrorMessage="1" sqref="J5:J20 H5:H20" xr:uid="{00000000-0002-0000-1200-000003000000}">
      <formula1>Prices</formula1>
    </dataValidation>
  </dataValidations>
  <hyperlinks>
    <hyperlink ref="B2" location="'Entocentric lenses'!A1" display="Back to overview" xr:uid="{264DF0BE-BAA0-4FFD-A10B-B4F388CE3650}"/>
    <hyperlink ref="B23" location="'Entocentric lens DB'!A1" display="Entocentric lens database" xr:uid="{2CEDBE0A-2321-4B91-A271-28BFE3D4089E}"/>
    <hyperlink ref="R6" r:id="rId1" xr:uid="{8B04EF4B-E58B-4393-A2A7-D9DCBA13E1F8}"/>
  </hyperlinks>
  <pageMargins left="0.3" right="0.3" top="0.5" bottom="0.5" header="0.1" footer="0.1"/>
  <pageSetup paperSize="9" scale="55" orientation="landscape"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>
    <pageSetUpPr fitToPage="1"/>
  </sheetPr>
  <dimension ref="A1:S24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215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Kowa</v>
      </c>
      <c r="C5" s="49" t="s">
        <v>216</v>
      </c>
      <c r="D5" s="35">
        <f>IFERROR(VLOOKUP($C5,'Entocentric lens DB'!$B$6:$U$312,MATCH('Entocentric lens DB'!$D$4,'Entocentric lens DB'!$B$4:$U$4,0),0),"")</f>
        <v>35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1"</v>
      </c>
      <c r="G5" s="35" t="str">
        <f>IFERROR(VLOOKUP($C5,'Entocentric lens DB'!$B$6:$U$312,MATCH('Entocentric lens DB'!$H$4,'Entocentric lens DB'!$B$4:$U$4,0),0),"")</f>
        <v>None</v>
      </c>
      <c r="H5" s="35" t="str">
        <f>IFERROR(VLOOKUP($C5,'Entocentric lens DB'!$B$6:$U$312,MATCH('Entocentric lens DB'!$Q$4,'Entocentric lens DB'!$B$4:$U$4,0),0),"")</f>
        <v>200-500$</v>
      </c>
      <c r="I5" s="42" t="str">
        <f>IFERROR(VLOOKUP($C5,'Entocentric lens DB'!$B$6:$U$312,MATCH('Entocentric lens DB'!$R$4,'Entocentric lens DB'!$B$4:$U$4,0),0),"")</f>
        <v>EL-16-40-TC-VIS-5D-C</v>
      </c>
      <c r="J5" s="35" t="str">
        <f>IFERROR(VLOOKUP($I5,'Optotune lens DB'!$B$5:$I$25,MATCH('Optotune lens DB'!$I$4,'Optotune lens DB'!$B$4:$I$4,0),0),"")</f>
        <v>500-1000$</v>
      </c>
      <c r="K5" s="3" t="s">
        <v>175</v>
      </c>
      <c r="L5" s="35" t="str">
        <f>IFERROR(VLOOKUP($C5,'Entocentric lens DB'!$B$6:$U$312,MATCH('Entocentric lens DB'!$S$4,'Entocentric lens DB'!$B$4:$U$4,0),0),"")</f>
        <v>NA</v>
      </c>
      <c r="M5" s="41">
        <f>IF(ISBLANK(C5),"",'Entocentric lenses'!$H$3)</f>
        <v>2300</v>
      </c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200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3.5</v>
      </c>
      <c r="R5" s="82" t="s">
        <v>129</v>
      </c>
      <c r="S5" s="3" t="s">
        <v>217</v>
      </c>
    </row>
    <row r="6" spans="1:19">
      <c r="B6" s="3" t="str">
        <f>IFERROR(VLOOKUP($C6,'Entocentric lens DB'!$B$6:$U$312,MATCH('Entocentric lens DB'!$C$4,'Entocentric lens DB'!$B$4:$U$4,0),0),"")</f>
        <v>Kowa</v>
      </c>
      <c r="C6" s="28" t="s">
        <v>178</v>
      </c>
      <c r="D6" s="35">
        <f>IFERROR(VLOOKUP($C6,'Entocentric lens DB'!$B$6:$U$312,MATCH('Entocentric lens DB'!$D$4,'Entocentric lens DB'!$B$4:$U$4,0),0),"")</f>
        <v>35</v>
      </c>
      <c r="E6" s="35" t="str">
        <f>IFERROR(VLOOKUP($C6,'Entocentric lens DB'!$B$6:$U$312,MATCH('Entocentric lens DB'!$F$4,'Entocentric lens DB'!$B$4:$U$4,0),0),"")</f>
        <v>C-mount</v>
      </c>
      <c r="F6" s="35" t="str">
        <f>IFERROR(VLOOKUP($C6,'Entocentric lens DB'!$B$6:$U$312,MATCH('Entocentric lens DB'!$G$4,'Entocentric lens DB'!$B$4:$U$4,0),0),"")</f>
        <v>2/3"</v>
      </c>
      <c r="G6" s="35" t="str">
        <f>IFERROR(VLOOKUP($C6,'Entocentric lens DB'!$B$6:$U$312,MATCH('Entocentric lens DB'!$H$4,'Entocentric lens DB'!$B$4:$U$4,0),0),"")</f>
        <v>M27x0.5</v>
      </c>
      <c r="H6" s="35" t="str">
        <f>IFERROR(VLOOKUP($C6,'Entocentric lens DB'!$B$6:$U$312,MATCH('Entocentric lens DB'!$Q$4,'Entocentric lens DB'!$B$4:$U$4,0),0),"")</f>
        <v>100-200$</v>
      </c>
      <c r="I6" s="42" t="str">
        <f>IFERROR(VLOOKUP($C6,'Entocentric lens DB'!$B$6:$U$312,MATCH('Entocentric lens DB'!$R$4,'Entocentric lens DB'!$B$4:$U$4,0),0),"")</f>
        <v>EL-16-40-TC-VIS-5D-M27</v>
      </c>
      <c r="J6" s="35" t="str">
        <f>IFERROR(VLOOKUP($I6,'Optotune lens DB'!$B$5:$I$25,MATCH('Optotune lens DB'!$I$4,'Optotune lens DB'!$B$4:$I$4,0),0),"")</f>
        <v>500-1000$</v>
      </c>
      <c r="K6" s="3" t="s">
        <v>114</v>
      </c>
      <c r="L6" s="35" t="str">
        <f>IFERROR(VLOOKUP($C6,'Entocentric lens DB'!$B$6:$U$312,MATCH('Entocentric lens DB'!$S$4,'Entocentric lens DB'!$B$4:$U$4,0),0),"")</f>
        <v>NA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200</v>
      </c>
      <c r="P6" s="35"/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5</v>
      </c>
    </row>
    <row r="7" spans="1:19">
      <c r="B7" s="3" t="str">
        <f>IFERROR(VLOOKUP($C7,'Entocentric lens DB'!$B$6:$U$312,MATCH('Entocentric lens DB'!$C$4,'Entocentric lens DB'!$B$4:$U$4,0),0),"")</f>
        <v>Kowa</v>
      </c>
      <c r="C7" s="49" t="s">
        <v>218</v>
      </c>
      <c r="D7" s="35">
        <f>IFERROR(VLOOKUP($C7,'Entocentric lens DB'!$B$6:$U$312,MATCH('Entocentric lens DB'!$D$4,'Entocentric lens DB'!$B$4:$U$4,0),0),"")</f>
        <v>35</v>
      </c>
      <c r="E7" s="35" t="str">
        <f>IFERROR(VLOOKUP($C7,'Entocentric lens DB'!$B$6:$U$312,MATCH('Entocentric lens DB'!$F$4,'Entocentric lens DB'!$B$4:$U$4,0),0),"")</f>
        <v>C-mount</v>
      </c>
      <c r="F7" s="35" t="str">
        <f>IFERROR(VLOOKUP($C7,'Entocentric lens DB'!$B$6:$U$312,MATCH('Entocentric lens DB'!$G$4,'Entocentric lens DB'!$B$4:$U$4,0),0),"")</f>
        <v>2/3"</v>
      </c>
      <c r="G7" s="35" t="str">
        <f>IFERROR(VLOOKUP($C7,'Entocentric lens DB'!$B$6:$U$312,MATCH('Entocentric lens DB'!$H$4,'Entocentric lens DB'!$B$4:$U$4,0),0),"")</f>
        <v>M30.5x0.5</v>
      </c>
      <c r="H7" s="35" t="str">
        <f>IFERROR(VLOOKUP($C7,'Entocentric lens DB'!$B$6:$U$312,MATCH('Entocentric lens DB'!$Q$4,'Entocentric lens DB'!$B$4:$U$4,0),0),"")</f>
        <v>200-500$</v>
      </c>
      <c r="I7" s="42" t="str">
        <f>IFERROR(VLOOKUP($C7,'Entocentric lens DB'!$B$6:$U$312,MATCH('Entocentric lens DB'!$R$4,'Entocentric lens DB'!$B$4:$U$4,0),0),"")</f>
        <v>EL-16-40-TC-VIS-5D-M30.5</v>
      </c>
      <c r="J7" s="35" t="str">
        <f>IFERROR(VLOOKUP($I7,'Optotune lens DB'!$B$5:$I$25,MATCH('Optotune lens DB'!$I$4,'Optotune lens DB'!$B$4:$I$4,0),0),"")</f>
        <v>500-1000$</v>
      </c>
      <c r="K7" s="3" t="s">
        <v>114</v>
      </c>
      <c r="L7" s="35" t="str">
        <f>IFERROR(VLOOKUP($C7,'Entocentric lens DB'!$B$6:$U$312,MATCH('Entocentric lens DB'!$S$4,'Entocentric lens DB'!$B$4:$U$4,0),0),"")</f>
        <v>NA</v>
      </c>
      <c r="M7" s="41">
        <f>IF(ISBLANK(C7),"",'Entocentric lenses'!$H$3)</f>
        <v>2300</v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>inf</v>
      </c>
      <c r="O7" s="32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>200</v>
      </c>
      <c r="P7" s="35"/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2.5</v>
      </c>
    </row>
    <row r="8" spans="1:19">
      <c r="B8" s="3" t="str">
        <f>IFERROR(VLOOKUP($C8,'Entocentric lens DB'!$B$6:$U$312,MATCH('Entocentric lens DB'!$C$4,'Entocentric lens DB'!$B$4:$U$4,0),0),"")</f>
        <v>Computar</v>
      </c>
      <c r="C8" s="49" t="s">
        <v>219</v>
      </c>
      <c r="D8" s="35">
        <f>IFERROR(VLOOKUP($C8,'Entocentric lens DB'!$B$6:$U$312,MATCH('Entocentric lens DB'!$D$4,'Entocentric lens DB'!$B$4:$U$4,0),0),"")</f>
        <v>35</v>
      </c>
      <c r="E8" s="35" t="str">
        <f>IFERROR(VLOOKUP($C8,'Entocentric lens DB'!$B$6:$U$312,MATCH('Entocentric lens DB'!$F$4,'Entocentric lens DB'!$B$4:$U$4,0),0),"")</f>
        <v>C-mount</v>
      </c>
      <c r="F8" s="35" t="str">
        <f>IFERROR(VLOOKUP($C8,'Entocentric lens DB'!$B$6:$U$312,MATCH('Entocentric lens DB'!$G$4,'Entocentric lens DB'!$B$4:$U$4,0),0),"")</f>
        <v>2/3"</v>
      </c>
      <c r="G8" s="35" t="str">
        <f>IFERROR(VLOOKUP($C8,'Entocentric lens DB'!$B$6:$U$312,MATCH('Entocentric lens DB'!$H$4,'Entocentric lens DB'!$B$4:$U$4,0),0),"")</f>
        <v>M27x0.5</v>
      </c>
      <c r="H8" s="35" t="str">
        <f>IFERROR(VLOOKUP($C8,'Entocentric lens DB'!$B$6:$U$312,MATCH('Entocentric lens DB'!$Q$4,'Entocentric lens DB'!$B$4:$U$4,0),0),"")</f>
        <v>200-500$</v>
      </c>
      <c r="I8" s="42" t="str">
        <f>IFERROR(VLOOKUP($C8,'Entocentric lens DB'!$B$6:$U$312,MATCH('Entocentric lens DB'!$R$4,'Entocentric lens DB'!$B$4:$U$4,0),0),"")</f>
        <v>EL-16-40-TC-VIS-5D-M27</v>
      </c>
      <c r="J8" s="35" t="str">
        <f>IFERROR(VLOOKUP($I8,'Optotune lens DB'!$B$5:$I$25,MATCH('Optotune lens DB'!$I$4,'Optotune lens DB'!$B$4:$I$4,0),0),"")</f>
        <v>500-1000$</v>
      </c>
      <c r="K8" s="3" t="s">
        <v>114</v>
      </c>
      <c r="L8" s="35" t="str">
        <f>IFERROR(VLOOKUP($C8,'Entocentric lens DB'!$B$6:$U$312,MATCH('Entocentric lens DB'!$S$4,'Entocentric lens DB'!$B$4:$U$4,0),0),"")</f>
        <v>NA</v>
      </c>
      <c r="M8" s="41">
        <f>IF(ISBLANK(C8),"",'Entocentric lenses'!$H$3)</f>
        <v>2300</v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>inf</v>
      </c>
      <c r="O8" s="32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>200</v>
      </c>
      <c r="P8" s="35"/>
      <c r="Q8" s="45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>2.5</v>
      </c>
    </row>
    <row r="9" spans="1:19">
      <c r="B9" s="3" t="str">
        <f>IFERROR(VLOOKUP($C9,'Entocentric lens DB'!$B$6:$U$312,MATCH('Entocentric lens DB'!$C$4,'Entocentric lens DB'!$B$4:$U$4,0),0),"")</f>
        <v>Fujinon</v>
      </c>
      <c r="C9" s="49" t="s">
        <v>220</v>
      </c>
      <c r="D9" s="35">
        <f>IFERROR(VLOOKUP($C9,'Entocentric lens DB'!$B$6:$U$312,MATCH('Entocentric lens DB'!$D$4,'Entocentric lens DB'!$B$4:$U$4,0),0),"")</f>
        <v>35</v>
      </c>
      <c r="E9" s="35" t="str">
        <f>IFERROR(VLOOKUP($C9,'Entocentric lens DB'!$B$6:$U$312,MATCH('Entocentric lens DB'!$F$4,'Entocentric lens DB'!$B$4:$U$4,0),0),"")</f>
        <v>C-mount</v>
      </c>
      <c r="F9" s="35" t="str">
        <f>IFERROR(VLOOKUP($C9,'Entocentric lens DB'!$B$6:$U$312,MATCH('Entocentric lens DB'!$G$4,'Entocentric lens DB'!$B$4:$U$4,0),0),"")</f>
        <v>2/3"</v>
      </c>
      <c r="G9" s="35" t="str">
        <f>IFERROR(VLOOKUP($C9,'Entocentric lens DB'!$B$6:$U$312,MATCH('Entocentric lens DB'!$H$4,'Entocentric lens DB'!$B$4:$U$4,0),0),"")</f>
        <v>M25.5x0.5</v>
      </c>
      <c r="H9" s="35" t="str">
        <f>IFERROR(VLOOKUP($C9,'Entocentric lens DB'!$B$6:$U$312,MATCH('Entocentric lens DB'!$Q$4,'Entocentric lens DB'!$B$4:$U$4,0),0),"")</f>
        <v>200-500$</v>
      </c>
      <c r="I9" s="42" t="str">
        <f>IFERROR(VLOOKUP($C9,'Entocentric lens DB'!$B$6:$U$312,MATCH('Entocentric lens DB'!$R$4,'Entocentric lens DB'!$B$4:$U$4,0),0),"")</f>
        <v>EL-16-40-TC-VIS-5D-M25.5</v>
      </c>
      <c r="J9" s="35" t="str">
        <f>IFERROR(VLOOKUP($I9,'Optotune lens DB'!$B$5:$I$25,MATCH('Optotune lens DB'!$I$4,'Optotune lens DB'!$B$4:$I$4,0),0),"")</f>
        <v>500-1000$</v>
      </c>
      <c r="K9" s="3" t="s">
        <v>114</v>
      </c>
      <c r="L9" s="35" t="str">
        <f>IFERROR(VLOOKUP($C9,'Entocentric lens DB'!$B$6:$U$312,MATCH('Entocentric lens DB'!$S$4,'Entocentric lens DB'!$B$4:$U$4,0),0),"")</f>
        <v>NA</v>
      </c>
      <c r="M9" s="41">
        <f>IF(ISBLANK(C9),"",'Entocentric lenses'!$H$3)</f>
        <v>2300</v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>inf</v>
      </c>
      <c r="O9" s="32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>200</v>
      </c>
      <c r="P9" s="35"/>
      <c r="Q9" s="45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>3.5</v>
      </c>
    </row>
    <row r="10" spans="1:19">
      <c r="B10" s="3" t="str">
        <f>IFERROR(VLOOKUP($C10,'Entocentric lens DB'!$B$6:$U$312,MATCH('Entocentric lens DB'!$C$4,'Entocentric lens DB'!$B$4:$U$4,0),0),"")</f>
        <v>Kowa</v>
      </c>
      <c r="C10" s="49" t="s">
        <v>221</v>
      </c>
      <c r="D10" s="35">
        <f>IFERROR(VLOOKUP($C10,'Entocentric lens DB'!$B$6:$U$312,MATCH('Entocentric lens DB'!$D$4,'Entocentric lens DB'!$B$4:$U$4,0),0),"")</f>
        <v>35</v>
      </c>
      <c r="E10" s="35" t="str">
        <f>IFERROR(VLOOKUP($C10,'Entocentric lens DB'!$B$6:$U$312,MATCH('Entocentric lens DB'!$F$4,'Entocentric lens DB'!$B$4:$U$4,0),0),"")</f>
        <v>C-mount</v>
      </c>
      <c r="F10" s="35" t="str">
        <f>IFERROR(VLOOKUP($C10,'Entocentric lens DB'!$B$6:$U$312,MATCH('Entocentric lens DB'!$G$4,'Entocentric lens DB'!$B$4:$U$4,0),0),"")</f>
        <v>2/3"</v>
      </c>
      <c r="G10" s="35" t="str">
        <f>IFERROR(VLOOKUP($C10,'Entocentric lens DB'!$B$6:$U$312,MATCH('Entocentric lens DB'!$H$4,'Entocentric lens DB'!$B$4:$U$4,0),0),"")</f>
        <v>M27x0.5</v>
      </c>
      <c r="H10" s="35" t="str">
        <f>IFERROR(VLOOKUP($C10,'Entocentric lens DB'!$B$6:$U$312,MATCH('Entocentric lens DB'!$Q$4,'Entocentric lens DB'!$B$4:$U$4,0),0),"")</f>
        <v>200-500$</v>
      </c>
      <c r="I10" s="42" t="str">
        <f>IFERROR(VLOOKUP($C10,'Entocentric lens DB'!$B$6:$U$312,MATCH('Entocentric lens DB'!$R$4,'Entocentric lens DB'!$B$4:$U$4,0),0),"")</f>
        <v>EL-16-40-TC-VIS-5D-M27</v>
      </c>
      <c r="J10" s="35" t="str">
        <f>IFERROR(VLOOKUP($I10,'Optotune lens DB'!$B$5:$I$25,MATCH('Optotune lens DB'!$I$4,'Optotune lens DB'!$B$4:$I$4,0),0),"")</f>
        <v>500-1000$</v>
      </c>
      <c r="K10" s="3" t="s">
        <v>114</v>
      </c>
      <c r="L10" s="35" t="str">
        <f>IFERROR(VLOOKUP($C10,'Entocentric lens DB'!$B$6:$U$312,MATCH('Entocentric lens DB'!$S$4,'Entocentric lens DB'!$B$4:$U$4,0),0),"")</f>
        <v>NA</v>
      </c>
      <c r="M10" s="41">
        <f>IF(ISBLANK(C10),"",'Entocentric lenses'!$H$3)</f>
        <v>2300</v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>inf</v>
      </c>
      <c r="O10" s="32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>200</v>
      </c>
      <c r="P10" s="35"/>
      <c r="Q10" s="45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>4</v>
      </c>
    </row>
    <row r="11" spans="1:19">
      <c r="B11" s="3" t="str">
        <f>IFERROR(VLOOKUP($C11,'Entocentric lens DB'!$B$6:$U$312,MATCH('Entocentric lens DB'!$C$4,'Entocentric lens DB'!$B$4:$U$4,0),0),"")</f>
        <v>Edmund Optics</v>
      </c>
      <c r="C11" s="49" t="s">
        <v>222</v>
      </c>
      <c r="D11" s="35">
        <f>IFERROR(VLOOKUP($C11,'Entocentric lens DB'!$B$6:$U$312,MATCH('Entocentric lens DB'!$D$4,'Entocentric lens DB'!$B$4:$U$4,0),0),"")</f>
        <v>35</v>
      </c>
      <c r="E11" s="35" t="str">
        <f>IFERROR(VLOOKUP($C11,'Entocentric lens DB'!$B$6:$U$312,MATCH('Entocentric lens DB'!$F$4,'Entocentric lens DB'!$B$4:$U$4,0),0),"")</f>
        <v>C-mount</v>
      </c>
      <c r="F11" s="35" t="str">
        <f>IFERROR(VLOOKUP($C11,'Entocentric lens DB'!$B$6:$U$312,MATCH('Entocentric lens DB'!$G$4,'Entocentric lens DB'!$B$4:$U$4,0),0),"")</f>
        <v>2/3"</v>
      </c>
      <c r="G11" s="35" t="str">
        <f>IFERROR(VLOOKUP($C11,'Entocentric lens DB'!$B$6:$U$312,MATCH('Entocentric lens DB'!$H$4,'Entocentric lens DB'!$B$4:$U$4,0),0),"")</f>
        <v>M25.5x0.5</v>
      </c>
      <c r="H11" s="35" t="str">
        <f>IFERROR(VLOOKUP($C11,'Entocentric lens DB'!$B$6:$U$312,MATCH('Entocentric lens DB'!$Q$4,'Entocentric lens DB'!$B$4:$U$4,0),0),"")</f>
        <v>200-500$</v>
      </c>
      <c r="I11" s="42" t="str">
        <f>IFERROR(VLOOKUP($C11,'Entocentric lens DB'!$B$6:$U$312,MATCH('Entocentric lens DB'!$R$4,'Entocentric lens DB'!$B$4:$U$4,0),0),"")</f>
        <v>EL-16-40-TC-VIS-5D-M25.5</v>
      </c>
      <c r="J11" s="35" t="str">
        <f>IFERROR(VLOOKUP($I11,'Optotune lens DB'!$B$5:$I$25,MATCH('Optotune lens DB'!$I$4,'Optotune lens DB'!$B$4:$I$4,0),0),"")</f>
        <v>500-1000$</v>
      </c>
      <c r="K11" s="3" t="s">
        <v>114</v>
      </c>
      <c r="L11" s="35" t="str">
        <f>IFERROR(VLOOKUP($C11,'Entocentric lens DB'!$B$6:$U$312,MATCH('Entocentric lens DB'!$S$4,'Entocentric lens DB'!$B$4:$U$4,0),0),"")</f>
        <v>NA</v>
      </c>
      <c r="M11" s="41">
        <f>IF(ISBLANK(C11),"",'Entocentric lenses'!$H$3)</f>
        <v>2300</v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>inf</v>
      </c>
      <c r="O11" s="32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>200</v>
      </c>
      <c r="P11" s="35"/>
      <c r="Q11" s="45" t="str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/>
      </c>
    </row>
    <row r="12" spans="1:19">
      <c r="B12" s="3" t="str">
        <f>IFERROR(VLOOKUP($C12,'Entocentric lens DB'!$B$6:$U$312,MATCH('Entocentric lens DB'!$C$4,'Entocentric lens DB'!$B$4:$U$4,0),0),"")</f>
        <v>Optart</v>
      </c>
      <c r="C12" s="49" t="s">
        <v>181</v>
      </c>
      <c r="D12" s="35">
        <f>IFERROR(VLOOKUP($C12,'Entocentric lens DB'!$B$6:$U$312,MATCH('Entocentric lens DB'!$D$4,'Entocentric lens DB'!$B$4:$U$4,0),0),"")</f>
        <v>35</v>
      </c>
      <c r="E12" s="35" t="str">
        <f>IFERROR(VLOOKUP($C12,'Entocentric lens DB'!$B$6:$U$312,MATCH('Entocentric lens DB'!$F$4,'Entocentric lens DB'!$B$4:$U$4,0),0),"")</f>
        <v>C-mount</v>
      </c>
      <c r="F12" s="35" t="str">
        <f>IFERROR(VLOOKUP($C12,'Entocentric lens DB'!$B$6:$U$312,MATCH('Entocentric lens DB'!$G$4,'Entocentric lens DB'!$B$4:$U$4,0),0),"")</f>
        <v>2/3"</v>
      </c>
      <c r="G12" s="35" t="str">
        <f>IFERROR(VLOOKUP($C12,'Entocentric lens DB'!$B$6:$U$312,MATCH('Entocentric lens DB'!$H$4,'Entocentric lens DB'!$B$4:$U$4,0),0),"")</f>
        <v>M25.5x0.5</v>
      </c>
      <c r="H12" s="35" t="str">
        <f>IFERROR(VLOOKUP($C12,'Entocentric lens DB'!$B$6:$U$312,MATCH('Entocentric lens DB'!$Q$4,'Entocentric lens DB'!$B$4:$U$4,0),0),"")</f>
        <v>On Request</v>
      </c>
      <c r="I12" s="42" t="str">
        <f>IFERROR(VLOOKUP($C12,'Entocentric lens DB'!$B$6:$U$312,MATCH('Entocentric lens DB'!$R$4,'Entocentric lens DB'!$B$4:$U$4,0),0),"")</f>
        <v>EL-16-40-TC-VIS-5D-M25.5</v>
      </c>
      <c r="J12" s="35" t="str">
        <f>IFERROR(VLOOKUP($I12,'Optotune lens DB'!$B$5:$I$25,MATCH('Optotune lens DB'!$I$4,'Optotune lens DB'!$B$4:$I$4,0),0),"")</f>
        <v>500-1000$</v>
      </c>
      <c r="K12" s="3" t="s">
        <v>114</v>
      </c>
      <c r="L12" s="35" t="str">
        <f>IFERROR(VLOOKUP($C12,'Entocentric lens DB'!$B$6:$U$312,MATCH('Entocentric lens DB'!$S$4,'Entocentric lens DB'!$B$4:$U$4,0),0),"")</f>
        <v>NA</v>
      </c>
      <c r="M12" s="41">
        <f>IF(ISBLANK(C12),"",'Entocentric lenses'!$H$3)</f>
        <v>2300</v>
      </c>
      <c r="N12" s="32" t="str">
        <f>IF(ISBLANK(C12),"",IF(IFERROR(1000/(1000/$M12+VLOOKUP($I12,'Optotune lens DB'!$B$5:$H$25,MATCH('Optotune lens DB'!$D$4,'Optotune lens DB'!$B$4:$H$4,0),0)),"inf")&lt;0,"inf",IFERROR(1000/(1000/$M12+VLOOKUP($I12,'Optotune lens DB'!$B$5:$H$25,MATCH('Optotune lens DB'!$D$4,'Optotune lens DB'!$B$4:$H$4,0),0)),"inf")))</f>
        <v>inf</v>
      </c>
      <c r="O12" s="32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>200</v>
      </c>
      <c r="P12" s="35"/>
      <c r="Q12" s="45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>3.5</v>
      </c>
    </row>
    <row r="13" spans="1:19">
      <c r="B13" s="3" t="str">
        <f>IFERROR(VLOOKUP($C13,'Entocentric lens DB'!$B$6:$U$312,MATCH('Entocentric lens DB'!$C$4,'Entocentric lens DB'!$B$4:$U$4,0),0),"")</f>
        <v>Optart</v>
      </c>
      <c r="C13" s="49" t="s">
        <v>182</v>
      </c>
      <c r="D13" s="35">
        <f>IFERROR(VLOOKUP($C13,'Entocentric lens DB'!$B$6:$U$312,MATCH('Entocentric lens DB'!$D$4,'Entocentric lens DB'!$B$4:$U$4,0),0),"")</f>
        <v>35</v>
      </c>
      <c r="E13" s="35" t="str">
        <f>IFERROR(VLOOKUP($C13,'Entocentric lens DB'!$B$6:$U$312,MATCH('Entocentric lens DB'!$F$4,'Entocentric lens DB'!$B$4:$U$4,0),0),"")</f>
        <v>C-mount</v>
      </c>
      <c r="F13" s="35" t="str">
        <f>IFERROR(VLOOKUP($C13,'Entocentric lens DB'!$B$6:$U$312,MATCH('Entocentric lens DB'!$G$4,'Entocentric lens DB'!$B$4:$U$4,0),0),"")</f>
        <v>2/3"</v>
      </c>
      <c r="G13" s="35" t="str">
        <f>IFERROR(VLOOKUP($C13,'Entocentric lens DB'!$B$6:$U$312,MATCH('Entocentric lens DB'!$H$4,'Entocentric lens DB'!$B$4:$U$4,0),0),"")</f>
        <v>M30.5XP0.5</v>
      </c>
      <c r="H13" s="35" t="str">
        <f>IFERROR(VLOOKUP($C13,'Entocentric lens DB'!$B$6:$U$312,MATCH('Entocentric lens DB'!$Q$4,'Entocentric lens DB'!$B$4:$U$4,0),0),"")</f>
        <v>On Request</v>
      </c>
      <c r="I13" s="42" t="str">
        <f>IFERROR(VLOOKUP($C13,'Entocentric lens DB'!$B$6:$U$312,MATCH('Entocentric lens DB'!$R$4,'Entocentric lens DB'!$B$4:$U$4,0),0),"")</f>
        <v>EL-16-40-TC-VIS-5D-M30.5</v>
      </c>
      <c r="J13" s="35" t="str">
        <f>IFERROR(VLOOKUP($I13,'Optotune lens DB'!$B$5:$I$25,MATCH('Optotune lens DB'!$I$4,'Optotune lens DB'!$B$4:$I$4,0),0),"")</f>
        <v>500-1000$</v>
      </c>
      <c r="K13" s="3" t="s">
        <v>114</v>
      </c>
      <c r="L13" s="35" t="str">
        <f>IFERROR(VLOOKUP($C13,'Entocentric lens DB'!$B$6:$U$312,MATCH('Entocentric lens DB'!$S$4,'Entocentric lens DB'!$B$4:$U$4,0),0),"")</f>
        <v>NA</v>
      </c>
      <c r="M13" s="41">
        <f>IF(ISBLANK(C13),"",'Entocentric lenses'!$H$3)</f>
        <v>2300</v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>inf</v>
      </c>
      <c r="O13" s="32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>200</v>
      </c>
      <c r="P13" s="35"/>
      <c r="Q13" s="45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>5</v>
      </c>
    </row>
    <row r="14" spans="1:19">
      <c r="B14" s="3" t="str">
        <f>IFERROR(VLOOKUP($C14,'Entocentric lens DB'!$B$6:$U$312,MATCH('Entocentric lens DB'!$C$4,'Entocentric lens DB'!$B$4:$U$4,0),0),"")</f>
        <v>Kowa</v>
      </c>
      <c r="C14" s="28" t="s">
        <v>178</v>
      </c>
      <c r="D14" s="35">
        <f>IFERROR(VLOOKUP($C14,'Entocentric lens DB'!$B$6:$U$312,MATCH('Entocentric lens DB'!$D$4,'Entocentric lens DB'!$B$4:$U$4,0),0),"")</f>
        <v>35</v>
      </c>
      <c r="E14" s="35" t="str">
        <f>IFERROR(VLOOKUP($C14,'Entocentric lens DB'!$B$6:$U$312,MATCH('Entocentric lens DB'!$F$4,'Entocentric lens DB'!$B$4:$U$4,0),0),"")</f>
        <v>C-mount</v>
      </c>
      <c r="F14" s="35" t="str">
        <f>IFERROR(VLOOKUP($C14,'Entocentric lens DB'!$B$6:$U$312,MATCH('Entocentric lens DB'!$G$4,'Entocentric lens DB'!$B$4:$U$4,0),0),"")</f>
        <v>2/3"</v>
      </c>
      <c r="G14" s="35" t="str">
        <f>IFERROR(VLOOKUP($C14,'Entocentric lens DB'!$B$6:$U$312,MATCH('Entocentric lens DB'!$H$4,'Entocentric lens DB'!$B$4:$U$4,0),0),"")</f>
        <v>M27x0.5</v>
      </c>
      <c r="H14" s="35" t="str">
        <f>IFERROR(VLOOKUP($C14,'Entocentric lens DB'!$B$6:$U$312,MATCH('Entocentric lens DB'!$Q$4,'Entocentric lens DB'!$B$4:$U$4,0),0),"")</f>
        <v>100-200$</v>
      </c>
      <c r="I14" s="42" t="s">
        <v>179</v>
      </c>
      <c r="J14" s="35" t="str">
        <f>IFERROR(VLOOKUP($I14,'Optotune lens DB'!$B$5:$I$25,MATCH('Optotune lens DB'!$I$4,'Optotune lens DB'!$B$4:$I$4,0),0),"")</f>
        <v>500-1000$</v>
      </c>
      <c r="K14" s="3" t="s">
        <v>175</v>
      </c>
      <c r="L14" s="35" t="str">
        <f>IFERROR(VLOOKUP($C14,'Entocentric lens DB'!$B$6:$U$312,MATCH('Entocentric lens DB'!$S$4,'Entocentric lens DB'!$B$4:$U$4,0),0),"")</f>
        <v>NA</v>
      </c>
      <c r="M14" s="41"/>
      <c r="N14" s="81">
        <v>88</v>
      </c>
      <c r="O14" s="81">
        <v>67</v>
      </c>
      <c r="P14" s="35"/>
      <c r="Q14" s="45"/>
    </row>
    <row r="15" spans="1:19">
      <c r="B15" s="3" t="str">
        <f>IFERROR(VLOOKUP($C15,'Entocentric lens DB'!$B$6:$U$312,MATCH('Entocentric lens DB'!$C$4,'Entocentric lens DB'!$B$4:$U$4,0),0),"")</f>
        <v>Kowa</v>
      </c>
      <c r="C15" s="49" t="s">
        <v>218</v>
      </c>
      <c r="D15" s="35">
        <f>IFERROR(VLOOKUP($C15,'Entocentric lens DB'!$B$6:$U$312,MATCH('Entocentric lens DB'!$D$4,'Entocentric lens DB'!$B$4:$U$4,0),0),"")</f>
        <v>35</v>
      </c>
      <c r="E15" s="35" t="str">
        <f>IFERROR(VLOOKUP($C15,'Entocentric lens DB'!$B$6:$U$312,MATCH('Entocentric lens DB'!$F$4,'Entocentric lens DB'!$B$4:$U$4,0),0),"")</f>
        <v>C-mount</v>
      </c>
      <c r="F15" s="35" t="str">
        <f>IFERROR(VLOOKUP($C15,'Entocentric lens DB'!$B$6:$U$312,MATCH('Entocentric lens DB'!$G$4,'Entocentric lens DB'!$B$4:$U$4,0),0),"")</f>
        <v>2/3"</v>
      </c>
      <c r="G15" s="35" t="str">
        <f>IFERROR(VLOOKUP($C15,'Entocentric lens DB'!$B$6:$U$312,MATCH('Entocentric lens DB'!$H$4,'Entocentric lens DB'!$B$4:$U$4,0),0),"")</f>
        <v>M30.5x0.5</v>
      </c>
      <c r="H15" s="35" t="str">
        <f>IFERROR(VLOOKUP($C15,'Entocentric lens DB'!$B$6:$U$312,MATCH('Entocentric lens DB'!$Q$4,'Entocentric lens DB'!$B$4:$U$4,0),0),"")</f>
        <v>200-500$</v>
      </c>
      <c r="I15" s="42" t="s">
        <v>179</v>
      </c>
      <c r="J15" s="35" t="str">
        <f>IFERROR(VLOOKUP($I15,'Optotune lens DB'!$B$5:$I$25,MATCH('Optotune lens DB'!$I$4,'Optotune lens DB'!$B$4:$I$4,0),0),"")</f>
        <v>500-1000$</v>
      </c>
      <c r="K15" s="3" t="s">
        <v>175</v>
      </c>
      <c r="L15" s="35" t="str">
        <f>IFERROR(VLOOKUP($C15,'Entocentric lens DB'!$B$6:$U$312,MATCH('Entocentric lens DB'!$S$4,'Entocentric lens DB'!$B$4:$U$4,0),0),"")</f>
        <v>NA</v>
      </c>
      <c r="M15" s="41"/>
      <c r="N15" s="81">
        <v>88</v>
      </c>
      <c r="O15" s="81">
        <v>67</v>
      </c>
      <c r="P15" s="35"/>
      <c r="Q15" s="45"/>
    </row>
    <row r="16" spans="1:19">
      <c r="B16" s="3" t="str">
        <f>IFERROR(VLOOKUP($C16,'Entocentric lens DB'!$B$6:$U$312,MATCH('Entocentric lens DB'!$C$4,'Entocentric lens DB'!$B$4:$U$4,0),0),"")</f>
        <v>Computar</v>
      </c>
      <c r="C16" s="49" t="s">
        <v>219</v>
      </c>
      <c r="D16" s="35">
        <f>IFERROR(VLOOKUP($C16,'Entocentric lens DB'!$B$6:$U$312,MATCH('Entocentric lens DB'!$D$4,'Entocentric lens DB'!$B$4:$U$4,0),0),"")</f>
        <v>35</v>
      </c>
      <c r="E16" s="35" t="str">
        <f>IFERROR(VLOOKUP($C16,'Entocentric lens DB'!$B$6:$U$312,MATCH('Entocentric lens DB'!$F$4,'Entocentric lens DB'!$B$4:$U$4,0),0),"")</f>
        <v>C-mount</v>
      </c>
      <c r="F16" s="35" t="str">
        <f>IFERROR(VLOOKUP($C16,'Entocentric lens DB'!$B$6:$U$312,MATCH('Entocentric lens DB'!$G$4,'Entocentric lens DB'!$B$4:$U$4,0),0),"")</f>
        <v>2/3"</v>
      </c>
      <c r="G16" s="35" t="str">
        <f>IFERROR(VLOOKUP($C16,'Entocentric lens DB'!$B$6:$U$312,MATCH('Entocentric lens DB'!$H$4,'Entocentric lens DB'!$B$4:$U$4,0),0),"")</f>
        <v>M27x0.5</v>
      </c>
      <c r="H16" s="35" t="str">
        <f>IFERROR(VLOOKUP($C16,'Entocentric lens DB'!$B$6:$U$312,MATCH('Entocentric lens DB'!$Q$4,'Entocentric lens DB'!$B$4:$U$4,0),0),"")</f>
        <v>200-500$</v>
      </c>
      <c r="I16" s="42" t="s">
        <v>179</v>
      </c>
      <c r="J16" s="35" t="str">
        <f>IFERROR(VLOOKUP($I16,'Optotune lens DB'!$B$5:$I$25,MATCH('Optotune lens DB'!$I$4,'Optotune lens DB'!$B$4:$I$4,0),0),"")</f>
        <v>500-1000$</v>
      </c>
      <c r="K16" s="3" t="s">
        <v>175</v>
      </c>
      <c r="L16" s="35" t="str">
        <f>IFERROR(VLOOKUP($C16,'Entocentric lens DB'!$B$6:$U$312,MATCH('Entocentric lens DB'!$S$4,'Entocentric lens DB'!$B$4:$U$4,0),0),"")</f>
        <v>NA</v>
      </c>
      <c r="M16" s="41"/>
      <c r="N16" s="81">
        <v>88</v>
      </c>
      <c r="O16" s="81">
        <v>67</v>
      </c>
      <c r="P16" s="35"/>
      <c r="Q16" s="45"/>
    </row>
    <row r="17" spans="2:19">
      <c r="B17" s="3" t="str">
        <f>IFERROR(VLOOKUP($C17,'Entocentric lens DB'!$B$6:$U$312,MATCH('Entocentric lens DB'!$C$4,'Entocentric lens DB'!$B$4:$U$4,0),0),"")</f>
        <v>Fujinon</v>
      </c>
      <c r="C17" s="49" t="s">
        <v>223</v>
      </c>
      <c r="D17" s="35">
        <f>IFERROR(VLOOKUP($C17,'Entocentric lens DB'!$B$6:$U$312,MATCH('Entocentric lens DB'!$D$4,'Entocentric lens DB'!$B$4:$U$4,0),0),"")</f>
        <v>35</v>
      </c>
      <c r="E17" s="35" t="str">
        <f>IFERROR(VLOOKUP($C17,'Entocentric lens DB'!$B$6:$U$312,MATCH('Entocentric lens DB'!$F$4,'Entocentric lens DB'!$B$4:$U$4,0),0),"")</f>
        <v>C-mount</v>
      </c>
      <c r="F17" s="35" t="str">
        <f>IFERROR(VLOOKUP($C17,'Entocentric lens DB'!$B$6:$U$312,MATCH('Entocentric lens DB'!$G$4,'Entocentric lens DB'!$B$4:$U$4,0),0),"")</f>
        <v>2/3"</v>
      </c>
      <c r="G17" s="35" t="str">
        <f>IFERROR(VLOOKUP($C17,'Entocentric lens DB'!$B$6:$U$312,MATCH('Entocentric lens DB'!$H$4,'Entocentric lens DB'!$B$4:$U$4,0),0),"")</f>
        <v>M25.5x0.5</v>
      </c>
      <c r="H17" s="35" t="str">
        <f>IFERROR(VLOOKUP($C17,'Entocentric lens DB'!$B$6:$U$312,MATCH('Entocentric lens DB'!$Q$4,'Entocentric lens DB'!$B$4:$U$4,0),0),"")</f>
        <v>200-500$</v>
      </c>
      <c r="I17" s="42" t="s">
        <v>179</v>
      </c>
      <c r="J17" s="35" t="str">
        <f>IFERROR(VLOOKUP($I17,'Optotune lens DB'!$B$5:$I$25,MATCH('Optotune lens DB'!$I$4,'Optotune lens DB'!$B$4:$I$4,0),0),"")</f>
        <v>500-1000$</v>
      </c>
      <c r="K17" s="3" t="s">
        <v>175</v>
      </c>
      <c r="L17" s="35" t="str">
        <f>IFERROR(VLOOKUP($C17,'Entocentric lens DB'!$B$6:$U$312,MATCH('Entocentric lens DB'!$S$4,'Entocentric lens DB'!$B$4:$U$4,0),0),"")</f>
        <v>NA</v>
      </c>
      <c r="M17" s="41"/>
      <c r="N17" s="81">
        <v>88</v>
      </c>
      <c r="O17" s="81">
        <v>67</v>
      </c>
      <c r="P17" s="35"/>
      <c r="Q17" s="45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>3.5</v>
      </c>
    </row>
    <row r="18" spans="2:19">
      <c r="B18" s="3" t="str">
        <f>IFERROR(VLOOKUP($C18,'Entocentric lens DB'!$B$6:$U$312,MATCH('Entocentric lens DB'!$C$4,'Entocentric lens DB'!$B$4:$U$4,0),0),"")</f>
        <v>Kowa</v>
      </c>
      <c r="C18" s="49" t="s">
        <v>221</v>
      </c>
      <c r="D18" s="35">
        <f>IFERROR(VLOOKUP($C18,'Entocentric lens DB'!$B$6:$U$312,MATCH('Entocentric lens DB'!$D$4,'Entocentric lens DB'!$B$4:$U$4,0),0),"")</f>
        <v>35</v>
      </c>
      <c r="E18" s="35" t="str">
        <f>IFERROR(VLOOKUP($C18,'Entocentric lens DB'!$B$6:$U$312,MATCH('Entocentric lens DB'!$F$4,'Entocentric lens DB'!$B$4:$U$4,0),0),"")</f>
        <v>C-mount</v>
      </c>
      <c r="F18" s="35" t="str">
        <f>IFERROR(VLOOKUP($C18,'Entocentric lens DB'!$B$6:$U$312,MATCH('Entocentric lens DB'!$G$4,'Entocentric lens DB'!$B$4:$U$4,0),0),"")</f>
        <v>2/3"</v>
      </c>
      <c r="G18" s="35" t="str">
        <f>IFERROR(VLOOKUP($C18,'Entocentric lens DB'!$B$6:$U$312,MATCH('Entocentric lens DB'!$H$4,'Entocentric lens DB'!$B$4:$U$4,0),0),"")</f>
        <v>M27x0.5</v>
      </c>
      <c r="H18" s="35" t="str">
        <f>IFERROR(VLOOKUP($C18,'Entocentric lens DB'!$B$6:$U$312,MATCH('Entocentric lens DB'!$Q$4,'Entocentric lens DB'!$B$4:$U$4,0),0),"")</f>
        <v>200-500$</v>
      </c>
      <c r="I18" s="42" t="s">
        <v>179</v>
      </c>
      <c r="J18" s="35" t="str">
        <f>IFERROR(VLOOKUP($I18,'Optotune lens DB'!$B$5:$I$25,MATCH('Optotune lens DB'!$I$4,'Optotune lens DB'!$B$4:$I$4,0),0),"")</f>
        <v>500-1000$</v>
      </c>
      <c r="K18" s="3" t="s">
        <v>175</v>
      </c>
      <c r="L18" s="35" t="str">
        <f>IFERROR(VLOOKUP($C18,'Entocentric lens DB'!$B$6:$U$312,MATCH('Entocentric lens DB'!$S$4,'Entocentric lens DB'!$B$4:$U$4,0),0),"")</f>
        <v>NA</v>
      </c>
      <c r="M18" s="41"/>
      <c r="N18" s="81">
        <v>88</v>
      </c>
      <c r="O18" s="81">
        <v>67</v>
      </c>
      <c r="P18" s="35"/>
      <c r="Q18" s="45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>4</v>
      </c>
    </row>
    <row r="19" spans="2:19">
      <c r="B19" s="3" t="str">
        <f>IFERROR(VLOOKUP($C19,'Entocentric lens DB'!$B$6:$U$312,MATCH('Entocentric lens DB'!$C$4,'Entocentric lens DB'!$B$4:$U$4,0),0),"")</f>
        <v>Edmund Optics</v>
      </c>
      <c r="C19" s="49" t="s">
        <v>222</v>
      </c>
      <c r="D19" s="35">
        <f>IFERROR(VLOOKUP($C19,'Entocentric lens DB'!$B$6:$U$312,MATCH('Entocentric lens DB'!$D$4,'Entocentric lens DB'!$B$4:$U$4,0),0),"")</f>
        <v>35</v>
      </c>
      <c r="E19" s="35" t="str">
        <f>IFERROR(VLOOKUP($C19,'Entocentric lens DB'!$B$6:$U$312,MATCH('Entocentric lens DB'!$F$4,'Entocentric lens DB'!$B$4:$U$4,0),0),"")</f>
        <v>C-mount</v>
      </c>
      <c r="F19" s="35" t="str">
        <f>IFERROR(VLOOKUP($C19,'Entocentric lens DB'!$B$6:$U$312,MATCH('Entocentric lens DB'!$G$4,'Entocentric lens DB'!$B$4:$U$4,0),0),"")</f>
        <v>2/3"</v>
      </c>
      <c r="G19" s="35" t="str">
        <f>IFERROR(VLOOKUP($C19,'Entocentric lens DB'!$B$6:$U$312,MATCH('Entocentric lens DB'!$H$4,'Entocentric lens DB'!$B$4:$U$4,0),0),"")</f>
        <v>M25.5x0.5</v>
      </c>
      <c r="H19" s="35" t="str">
        <f>IFERROR(VLOOKUP($C19,'Entocentric lens DB'!$B$6:$U$312,MATCH('Entocentric lens DB'!$Q$4,'Entocentric lens DB'!$B$4:$U$4,0),0),"")</f>
        <v>200-500$</v>
      </c>
      <c r="I19" s="42" t="s">
        <v>179</v>
      </c>
      <c r="J19" s="35" t="str">
        <f>IFERROR(VLOOKUP($I19,'Optotune lens DB'!$B$5:$I$25,MATCH('Optotune lens DB'!$I$4,'Optotune lens DB'!$B$4:$I$4,0),0),"")</f>
        <v>500-1000$</v>
      </c>
      <c r="K19" s="3" t="s">
        <v>175</v>
      </c>
      <c r="L19" s="35" t="str">
        <f>IFERROR(VLOOKUP($C19,'Entocentric lens DB'!$B$6:$U$312,MATCH('Entocentric lens DB'!$S$4,'Entocentric lens DB'!$B$4:$U$4,0),0),"")</f>
        <v>NA</v>
      </c>
      <c r="M19" s="41"/>
      <c r="N19" s="81">
        <v>88</v>
      </c>
      <c r="O19" s="81">
        <v>67</v>
      </c>
      <c r="P19" s="35"/>
      <c r="Q19" s="45"/>
    </row>
    <row r="20" spans="2:19">
      <c r="B20" s="3" t="str">
        <f>IFERROR(VLOOKUP($C20,'Entocentric lens DB'!$B$6:$U$312,MATCH('Entocentric lens DB'!$C$4,'Entocentric lens DB'!$B$4:$U$4,0),0),"")</f>
        <v>Optart</v>
      </c>
      <c r="C20" s="49" t="s">
        <v>181</v>
      </c>
      <c r="D20" s="35">
        <f>IFERROR(VLOOKUP($C20,'Entocentric lens DB'!$B$6:$U$312,MATCH('Entocentric lens DB'!$D$4,'Entocentric lens DB'!$B$4:$U$4,0),0),"")</f>
        <v>35</v>
      </c>
      <c r="E20" s="35" t="str">
        <f>IFERROR(VLOOKUP($C20,'Entocentric lens DB'!$B$6:$U$312,MATCH('Entocentric lens DB'!$F$4,'Entocentric lens DB'!$B$4:$U$4,0),0),"")</f>
        <v>C-mount</v>
      </c>
      <c r="F20" s="35" t="str">
        <f>IFERROR(VLOOKUP($C20,'Entocentric lens DB'!$B$6:$U$312,MATCH('Entocentric lens DB'!$G$4,'Entocentric lens DB'!$B$4:$U$4,0),0),"")</f>
        <v>2/3"</v>
      </c>
      <c r="G20" s="35" t="str">
        <f>IFERROR(VLOOKUP($C20,'Entocentric lens DB'!$B$6:$U$312,MATCH('Entocentric lens DB'!$H$4,'Entocentric lens DB'!$B$4:$U$4,0),0),"")</f>
        <v>M25.5x0.5</v>
      </c>
      <c r="H20" s="35" t="str">
        <f>IFERROR(VLOOKUP($C20,'Entocentric lens DB'!$B$6:$U$312,MATCH('Entocentric lens DB'!$Q$4,'Entocentric lens DB'!$B$4:$U$4,0),0),"")</f>
        <v>On Request</v>
      </c>
      <c r="I20" s="42" t="s">
        <v>179</v>
      </c>
      <c r="J20" s="35" t="str">
        <f>IFERROR(VLOOKUP($I20,'Optotune lens DB'!$B$5:$I$25,MATCH('Optotune lens DB'!$I$4,'Optotune lens DB'!$B$4:$I$4,0),0),"")</f>
        <v>500-1000$</v>
      </c>
      <c r="K20" s="3" t="s">
        <v>175</v>
      </c>
      <c r="L20" s="35" t="str">
        <f>IFERROR(VLOOKUP($C20,'Entocentric lens DB'!$B$6:$U$312,MATCH('Entocentric lens DB'!$S$4,'Entocentric lens DB'!$B$4:$U$4,0),0),"")</f>
        <v>NA</v>
      </c>
      <c r="M20" s="41"/>
      <c r="N20" s="81">
        <v>88</v>
      </c>
      <c r="O20" s="81">
        <v>67</v>
      </c>
      <c r="P20" s="35"/>
      <c r="Q20" s="45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>3.5</v>
      </c>
    </row>
    <row r="21" spans="2:19">
      <c r="B21" s="3" t="str">
        <f>IFERROR(VLOOKUP($C21,'Entocentric lens DB'!$B$6:$U$312,MATCH('Entocentric lens DB'!$C$4,'Entocentric lens DB'!$B$4:$U$4,0),0),"")</f>
        <v>Optart</v>
      </c>
      <c r="C21" s="49" t="s">
        <v>182</v>
      </c>
      <c r="D21" s="35">
        <f>IFERROR(VLOOKUP($C21,'Entocentric lens DB'!$B$6:$U$312,MATCH('Entocentric lens DB'!$D$4,'Entocentric lens DB'!$B$4:$U$4,0),0),"")</f>
        <v>35</v>
      </c>
      <c r="E21" s="35" t="str">
        <f>IFERROR(VLOOKUP($C21,'Entocentric lens DB'!$B$6:$U$312,MATCH('Entocentric lens DB'!$F$4,'Entocentric lens DB'!$B$4:$U$4,0),0),"")</f>
        <v>C-mount</v>
      </c>
      <c r="F21" s="35" t="str">
        <f>IFERROR(VLOOKUP($C21,'Entocentric lens DB'!$B$6:$U$312,MATCH('Entocentric lens DB'!$G$4,'Entocentric lens DB'!$B$4:$U$4,0),0),"")</f>
        <v>2/3"</v>
      </c>
      <c r="G21" s="35" t="str">
        <f>IFERROR(VLOOKUP($C21,'Entocentric lens DB'!$B$6:$U$312,MATCH('Entocentric lens DB'!$H$4,'Entocentric lens DB'!$B$4:$U$4,0),0),"")</f>
        <v>M30.5XP0.5</v>
      </c>
      <c r="H21" s="35" t="str">
        <f>IFERROR(VLOOKUP($C21,'Entocentric lens DB'!$B$6:$U$312,MATCH('Entocentric lens DB'!$Q$4,'Entocentric lens DB'!$B$4:$U$4,0),0),"")</f>
        <v>On Request</v>
      </c>
      <c r="I21" s="42" t="s">
        <v>179</v>
      </c>
      <c r="J21" s="35" t="str">
        <f>IFERROR(VLOOKUP($I21,'Optotune lens DB'!$B$5:$I$25,MATCH('Optotune lens DB'!$I$4,'Optotune lens DB'!$B$4:$I$4,0),0),"")</f>
        <v>500-1000$</v>
      </c>
      <c r="K21" s="3" t="s">
        <v>175</v>
      </c>
      <c r="L21" s="35" t="str">
        <f>IFERROR(VLOOKUP($C21,'Entocentric lens DB'!$B$6:$U$312,MATCH('Entocentric lens DB'!$S$4,'Entocentric lens DB'!$B$4:$U$4,0),0),"")</f>
        <v>NA</v>
      </c>
      <c r="M21" s="41"/>
      <c r="N21" s="81">
        <v>88</v>
      </c>
      <c r="O21" s="81">
        <v>67</v>
      </c>
      <c r="P21" s="35"/>
      <c r="Q21" s="45">
        <f>IFERROR(IF(VLOOKUP($C21,'Entocentric lens DB'!$B$6:$U$312,MATCH('Entocentric lens DB'!$N$4,'Entocentric lens DB'!$B$4:$U$4,0),0)=0,"",VLOOKUP($C21,'Entocentric lens DB'!$B$6:$U$312,MATCH('Entocentric lens DB'!$N$4,'Entocentric lens DB'!$B$4:$U$4,0),0)),"")</f>
        <v>5</v>
      </c>
    </row>
    <row r="22" spans="2:19">
      <c r="B22" s="31" t="s">
        <v>121</v>
      </c>
      <c r="C22" s="30" t="s">
        <v>0</v>
      </c>
      <c r="D22" s="30"/>
      <c r="E22" s="30" t="s">
        <v>0</v>
      </c>
      <c r="F22" s="30" t="s">
        <v>0</v>
      </c>
      <c r="G22" s="30" t="s">
        <v>0</v>
      </c>
      <c r="H22" s="30" t="s">
        <v>0</v>
      </c>
      <c r="I22" s="30" t="s">
        <v>0</v>
      </c>
      <c r="J22" s="30" t="s">
        <v>0</v>
      </c>
      <c r="K22" s="30" t="s">
        <v>0</v>
      </c>
      <c r="L22" s="30" t="s">
        <v>0</v>
      </c>
      <c r="M22" s="30" t="s">
        <v>0</v>
      </c>
      <c r="N22" s="30" t="s">
        <v>0</v>
      </c>
      <c r="O22" s="30" t="s">
        <v>0</v>
      </c>
      <c r="P22" s="43" t="s">
        <v>0</v>
      </c>
      <c r="Q22" s="44" t="s">
        <v>0</v>
      </c>
      <c r="R22" s="30" t="s">
        <v>0</v>
      </c>
      <c r="S22" s="30" t="s">
        <v>0</v>
      </c>
    </row>
    <row r="24" spans="2:19">
      <c r="B24" s="158" t="s">
        <v>64</v>
      </c>
    </row>
  </sheetData>
  <autoFilter ref="B4:S22" xr:uid="{00000000-0009-0000-0000-000013000000}"/>
  <phoneticPr fontId="20" type="noConversion"/>
  <dataValidations count="4">
    <dataValidation type="list" allowBlank="1" showInputMessage="1" showErrorMessage="1" sqref="H5:H21 J5:J21" xr:uid="{00000000-0002-0000-1300-000000000000}">
      <formula1>Prices</formula1>
    </dataValidation>
    <dataValidation type="list" allowBlank="1" showInputMessage="1" showErrorMessage="1" sqref="G5:G21" xr:uid="{00000000-0002-0000-1300-000001000000}">
      <formula1>Filter</formula1>
    </dataValidation>
    <dataValidation type="list" allowBlank="1" showInputMessage="1" showErrorMessage="1" sqref="F5:F21" xr:uid="{00000000-0002-0000-1300-000002000000}">
      <formula1>Formats</formula1>
    </dataValidation>
    <dataValidation type="list" allowBlank="1" showInputMessage="1" showErrorMessage="1" sqref="E5:E21" xr:uid="{00000000-0002-0000-1300-000003000000}">
      <formula1>Mounts</formula1>
    </dataValidation>
  </dataValidations>
  <hyperlinks>
    <hyperlink ref="R5" r:id="rId1" xr:uid="{4AD7149E-BFD7-4002-B971-784C3FE78481}"/>
    <hyperlink ref="B2" location="'Entocentric lenses'!A1" display="Back to overview" xr:uid="{4F1FDFC1-FDA8-47C1-A271-B6CEB5240693}"/>
    <hyperlink ref="B24" location="'Entocentric lens DB'!A1" display="Entocentric lens database" xr:uid="{5CDAD46D-23E4-4A54-8FCF-8E4A2EDC5350}"/>
  </hyperlinks>
  <pageMargins left="0.3" right="0.3" top="0.5" bottom="0.5" header="0.1" footer="0.1"/>
  <pageSetup paperSize="9" scale="55" orientation="landscape"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>
    <pageSetUpPr fitToPage="1"/>
  </sheetPr>
  <dimension ref="A1:X30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23" ht="18.75">
      <c r="A1" s="2"/>
      <c r="B1" s="7" t="s">
        <v>224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3" ht="15.75" thickBot="1">
      <c r="B2" s="8" t="s">
        <v>93</v>
      </c>
    </row>
    <row r="3" spans="1:23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23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23" ht="15.75" thickTop="1">
      <c r="B5" s="3" t="str">
        <f>IFERROR(VLOOKUP($C5,'Entocentric lens DB'!$B$6:$U$312,MATCH('Entocentric lens DB'!$C$4,'Entocentric lens DB'!$B$4:$U$4,0),0),"")</f>
        <v>Kowa</v>
      </c>
      <c r="C5" s="3" t="s">
        <v>225</v>
      </c>
      <c r="D5" s="35">
        <f>IFERROR(VLOOKUP($C5,'Entocentric lens DB'!$B$6:$U$312,MATCH('Entocentric lens DB'!$D$4,'Entocentric lens DB'!$B$4:$U$4,0),0),"")</f>
        <v>50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2/3"</v>
      </c>
      <c r="G5" s="35" t="str">
        <f>IFERROR(VLOOKUP($C5,'Entocentric lens DB'!$B$6:$U$312,MATCH('Entocentric lens DB'!$H$4,'Entocentric lens DB'!$B$4:$U$4,0),0),"")</f>
        <v>M27x0.5</v>
      </c>
      <c r="H5" s="35" t="str">
        <f>IFERROR(VLOOKUP($C5,'Entocentric lens DB'!$B$6:$U$312,MATCH('Entocentric lens DB'!$Q$4,'Entocentric lens DB'!$B$4:$U$4,0),0),"")</f>
        <v>100-200$</v>
      </c>
      <c r="I5" s="42" t="str">
        <f>IFERROR(VLOOKUP($C5,'Entocentric lens DB'!$B$6:$U$312,MATCH('Entocentric lens DB'!$R$4,'Entocentric lens DB'!$B$4:$U$4,0),0),"")</f>
        <v>EL-16-40-TC-VIS-5D-M27</v>
      </c>
      <c r="J5" s="35" t="str">
        <f>IFERROR(VLOOKUP($I5,'Optotune lens DB'!$B$5:$I$25,MATCH('Optotune lens DB'!$I$4,'Optotune lens DB'!$B$4:$I$4,0),0),"")</f>
        <v>500-1000$</v>
      </c>
      <c r="K5" s="3" t="s">
        <v>114</v>
      </c>
      <c r="L5" s="35" t="str">
        <f>IFERROR(VLOOKUP($C5,'Entocentric lens DB'!$B$6:$U$312,MATCH('Entocentric lens DB'!$S$4,'Entocentric lens DB'!$B$4:$U$4,0),0),"")</f>
        <v>NA</v>
      </c>
      <c r="M5" s="41">
        <f>IF(ISBLANK(C5),"",'Entocentric lenses'!$H$3)</f>
        <v>2300</v>
      </c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200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5</v>
      </c>
      <c r="U5" s="28"/>
      <c r="W5" s="28"/>
    </row>
    <row r="6" spans="1:23">
      <c r="B6" s="3" t="str">
        <f>IFERROR(VLOOKUP($C6,'Entocentric lens DB'!$B$6:$U$312,MATCH('Entocentric lens DB'!$C$4,'Entocentric lens DB'!$B$4:$U$4,0),0),"")</f>
        <v>Schneider</v>
      </c>
      <c r="C6" s="3" t="s">
        <v>226</v>
      </c>
      <c r="D6" s="35">
        <f>IFERROR(VLOOKUP($C6,'Entocentric lens DB'!$B$6:$U$312,MATCH('Entocentric lens DB'!$D$4,'Entocentric lens DB'!$B$4:$U$4,0),0),"")</f>
        <v>50</v>
      </c>
      <c r="E6" s="35" t="str">
        <f>IFERROR(VLOOKUP($C6,'Entocentric lens DB'!$B$6:$U$312,MATCH('Entocentric lens DB'!$F$4,'Entocentric lens DB'!$B$4:$U$4,0),0),"")</f>
        <v>C-mount</v>
      </c>
      <c r="F6" s="35" t="str">
        <f>IFERROR(VLOOKUP($C6,'Entocentric lens DB'!$B$6:$U$312,MATCH('Entocentric lens DB'!$G$4,'Entocentric lens DB'!$B$4:$U$4,0),0),"")</f>
        <v>1.1"</v>
      </c>
      <c r="G6" s="35" t="str">
        <f>IFERROR(VLOOKUP($C6,'Entocentric lens DB'!$B$6:$U$312,MATCH('Entocentric lens DB'!$H$4,'Entocentric lens DB'!$B$4:$U$4,0),0),"")</f>
        <v>M30.5x0.5</v>
      </c>
      <c r="H6" s="35" t="str">
        <f>IFERROR(VLOOKUP($C6,'Entocentric lens DB'!$B$6:$U$312,MATCH('Entocentric lens DB'!$Q$4,'Entocentric lens DB'!$B$4:$U$4,0),0),"")</f>
        <v>500-1000$</v>
      </c>
      <c r="I6" s="42" t="str">
        <f>IFERROR(VLOOKUP($C6,'Entocentric lens DB'!$B$6:$U$312,MATCH('Entocentric lens DB'!$R$4,'Entocentric lens DB'!$B$4:$U$4,0),0),"")</f>
        <v>EL-16-40-TC-VIS-5D-M30.5</v>
      </c>
      <c r="J6" s="35" t="str">
        <f>IFERROR(VLOOKUP($I6,'Optotune lens DB'!$B$5:$I$25,MATCH('Optotune lens DB'!$I$4,'Optotune lens DB'!$B$4:$I$4,0),0),"")</f>
        <v>500-1000$</v>
      </c>
      <c r="K6" s="3" t="s">
        <v>114</v>
      </c>
      <c r="L6" s="35" t="str">
        <f>IFERROR(VLOOKUP($C6,'Entocentric lens DB'!$B$6:$U$312,MATCH('Entocentric lens DB'!$S$4,'Entocentric lens DB'!$B$4:$U$4,0),0),"")</f>
        <v>NA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200</v>
      </c>
      <c r="P6" s="35" t="s">
        <v>115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3</v>
      </c>
      <c r="U6" s="28"/>
      <c r="W6" s="28"/>
    </row>
    <row r="7" spans="1:23">
      <c r="B7" s="3" t="str">
        <f>IFERROR(VLOOKUP($C7,'Entocentric lens DB'!$B$6:$U$312,MATCH('Entocentric lens DB'!$C$4,'Entocentric lens DB'!$B$4:$U$4,0),0),"")</f>
        <v>Kowa</v>
      </c>
      <c r="C7" s="3" t="s">
        <v>185</v>
      </c>
      <c r="D7" s="35">
        <f>IFERROR(VLOOKUP($C7,'Entocentric lens DB'!$B$6:$U$312,MATCH('Entocentric lens DB'!$D$4,'Entocentric lens DB'!$B$4:$U$4,0),0),"")</f>
        <v>50</v>
      </c>
      <c r="E7" s="35" t="str">
        <f>IFERROR(VLOOKUP($C7,'Entocentric lens DB'!$B$6:$U$312,MATCH('Entocentric lens DB'!$F$4,'Entocentric lens DB'!$B$4:$U$4,0),0),"")</f>
        <v>C-mount</v>
      </c>
      <c r="F7" s="35" t="str">
        <f>IFERROR(VLOOKUP($C7,'Entocentric lens DB'!$B$6:$U$312,MATCH('Entocentric lens DB'!$G$4,'Entocentric lens DB'!$B$4:$U$4,0),0),"")</f>
        <v>2/3"</v>
      </c>
      <c r="G7" s="35" t="str">
        <f>IFERROR(VLOOKUP($C7,'Entocentric lens DB'!$B$6:$U$312,MATCH('Entocentric lens DB'!$H$4,'Entocentric lens DB'!$B$4:$U$4,0),0),"")</f>
        <v>M30.5x0.5</v>
      </c>
      <c r="H7" s="35" t="str">
        <f>IFERROR(VLOOKUP($C7,'Entocentric lens DB'!$B$6:$U$312,MATCH('Entocentric lens DB'!$Q$4,'Entocentric lens DB'!$B$4:$U$4,0),0),"")</f>
        <v>500-1000$</v>
      </c>
      <c r="I7" s="42" t="str">
        <f>IFERROR(VLOOKUP($C7,'Entocentric lens DB'!$B$6:$U$312,MATCH('Entocentric lens DB'!$R$4,'Entocentric lens DB'!$B$4:$U$4,0),0),"")</f>
        <v>EL-16-40-TC-VIS-5D-M30.5</v>
      </c>
      <c r="J7" s="35" t="str">
        <f>IFERROR(VLOOKUP($I7,'Optotune lens DB'!$B$5:$I$25,MATCH('Optotune lens DB'!$I$4,'Optotune lens DB'!$B$4:$I$4,0),0),"")</f>
        <v>500-1000$</v>
      </c>
      <c r="K7" s="3" t="s">
        <v>114</v>
      </c>
      <c r="L7" s="35" t="str">
        <f>IFERROR(VLOOKUP($C7,'Entocentric lens DB'!$B$6:$U$312,MATCH('Entocentric lens DB'!$S$4,'Entocentric lens DB'!$B$4:$U$4,0),0),"")</f>
        <v>NA</v>
      </c>
      <c r="M7" s="41">
        <f>IF(ISBLANK(C7),"",'Entocentric lenses'!$H$3)</f>
        <v>2300</v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>inf</v>
      </c>
      <c r="O7" s="32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>200</v>
      </c>
      <c r="P7" s="35" t="s">
        <v>115</v>
      </c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2</v>
      </c>
      <c r="U7" s="49"/>
      <c r="W7" s="49"/>
    </row>
    <row r="8" spans="1:23">
      <c r="B8" s="3" t="str">
        <f>IFERROR(VLOOKUP($C8,'Entocentric lens DB'!$B$6:$U$312,MATCH('Entocentric lens DB'!$C$4,'Entocentric lens DB'!$B$4:$U$4,0),0),"")</f>
        <v>Computar</v>
      </c>
      <c r="C8" s="3" t="s">
        <v>227</v>
      </c>
      <c r="D8" s="35">
        <f>IFERROR(VLOOKUP($C8,'Entocentric lens DB'!$B$6:$U$312,MATCH('Entocentric lens DB'!$D$4,'Entocentric lens DB'!$B$4:$U$4,0),0),"")</f>
        <v>50</v>
      </c>
      <c r="E8" s="35" t="str">
        <f>IFERROR(VLOOKUP($C8,'Entocentric lens DB'!$B$6:$U$312,MATCH('Entocentric lens DB'!$F$4,'Entocentric lens DB'!$B$4:$U$4,0),0),"")</f>
        <v>C-mount</v>
      </c>
      <c r="F8" s="35" t="str">
        <f>IFERROR(VLOOKUP($C8,'Entocentric lens DB'!$B$6:$U$312,MATCH('Entocentric lens DB'!$G$4,'Entocentric lens DB'!$B$4:$U$4,0),0),"")</f>
        <v>2/3"</v>
      </c>
      <c r="G8" s="35" t="str">
        <f>IFERROR(VLOOKUP($C8,'Entocentric lens DB'!$B$6:$U$312,MATCH('Entocentric lens DB'!$H$4,'Entocentric lens DB'!$B$4:$U$4,0),0),"")</f>
        <v>M27x0.5</v>
      </c>
      <c r="H8" s="35" t="str">
        <f>IFERROR(VLOOKUP($C8,'Entocentric lens DB'!$B$6:$U$312,MATCH('Entocentric lens DB'!$Q$4,'Entocentric lens DB'!$B$4:$U$4,0),0),"")</f>
        <v>200-500$</v>
      </c>
      <c r="I8" s="42" t="str">
        <f>IFERROR(VLOOKUP($C8,'Entocentric lens DB'!$B$6:$U$312,MATCH('Entocentric lens DB'!$R$4,'Entocentric lens DB'!$B$4:$U$4,0),0),"")</f>
        <v>EL-16-40-TC-VIS-5D-M27</v>
      </c>
      <c r="J8" s="35" t="str">
        <f>IFERROR(VLOOKUP($I8,'Optotune lens DB'!$B$5:$I$25,MATCH('Optotune lens DB'!$I$4,'Optotune lens DB'!$B$4:$I$4,0),0),"")</f>
        <v>500-1000$</v>
      </c>
      <c r="K8" s="3" t="s">
        <v>114</v>
      </c>
      <c r="L8" s="35" t="str">
        <f>IFERROR(VLOOKUP($C8,'Entocentric lens DB'!$B$6:$U$312,MATCH('Entocentric lens DB'!$S$4,'Entocentric lens DB'!$B$4:$U$4,0),0),"")</f>
        <v>NA</v>
      </c>
      <c r="M8" s="41">
        <f>IF(ISBLANK(C8),"",'Entocentric lenses'!$H$3)</f>
        <v>2300</v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>inf</v>
      </c>
      <c r="O8" s="32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>200</v>
      </c>
      <c r="P8" s="35" t="s">
        <v>115</v>
      </c>
      <c r="Q8" s="45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>2.5</v>
      </c>
      <c r="U8" s="49"/>
      <c r="W8" s="49"/>
    </row>
    <row r="9" spans="1:23">
      <c r="B9" s="3" t="str">
        <f>IFERROR(VLOOKUP($C9,'Entocentric lens DB'!$B$6:$U$312,MATCH('Entocentric lens DB'!$C$4,'Entocentric lens DB'!$B$4:$U$4,0),0),"")</f>
        <v>Tamron</v>
      </c>
      <c r="C9" s="3" t="s">
        <v>187</v>
      </c>
      <c r="D9" s="35">
        <f>IFERROR(VLOOKUP($C9,'Entocentric lens DB'!$B$6:$U$312,MATCH('Entocentric lens DB'!$D$4,'Entocentric lens DB'!$B$4:$U$4,0),0),"")</f>
        <v>50</v>
      </c>
      <c r="E9" s="35" t="str">
        <f>IFERROR(VLOOKUP($C9,'Entocentric lens DB'!$B$6:$U$312,MATCH('Entocentric lens DB'!$F$4,'Entocentric lens DB'!$B$4:$U$4,0),0),"")</f>
        <v>C-mount</v>
      </c>
      <c r="F9" s="35" t="str">
        <f>IFERROR(VLOOKUP($C9,'Entocentric lens DB'!$B$6:$U$312,MATCH('Entocentric lens DB'!$G$4,'Entocentric lens DB'!$B$4:$U$4,0),0),"")</f>
        <v>1/1.2"</v>
      </c>
      <c r="G9" s="35" t="str">
        <f>IFERROR(VLOOKUP($C9,'Entocentric lens DB'!$B$6:$U$312,MATCH('Entocentric lens DB'!$H$4,'Entocentric lens DB'!$B$4:$U$4,0),0),"")</f>
        <v>M27x0.5</v>
      </c>
      <c r="H9" s="35" t="str">
        <f>IFERROR(VLOOKUP($C9,'Entocentric lens DB'!$B$6:$U$312,MATCH('Entocentric lens DB'!$Q$4,'Entocentric lens DB'!$B$4:$U$4,0),0),"")</f>
        <v>200-500$</v>
      </c>
      <c r="I9" s="42" t="str">
        <f>IFERROR(VLOOKUP($C9,'Entocentric lens DB'!$B$6:$U$312,MATCH('Entocentric lens DB'!$R$4,'Entocentric lens DB'!$B$4:$U$4,0),0),"")</f>
        <v>EL-16-40-TC-VIS-5D-M27</v>
      </c>
      <c r="J9" s="35" t="str">
        <f>IFERROR(VLOOKUP($I9,'Optotune lens DB'!$B$5:$I$25,MATCH('Optotune lens DB'!$I$4,'Optotune lens DB'!$B$4:$I$4,0),0),"")</f>
        <v>500-1000$</v>
      </c>
      <c r="K9" s="3" t="s">
        <v>114</v>
      </c>
      <c r="L9" s="35" t="str">
        <f>IFERROR(VLOOKUP($C9,'Entocentric lens DB'!$B$6:$U$312,MATCH('Entocentric lens DB'!$S$4,'Entocentric lens DB'!$B$4:$U$4,0),0),"")</f>
        <v>NA</v>
      </c>
      <c r="M9" s="41">
        <f>IF(ISBLANK(C9),"",'Entocentric lenses'!$H$3)</f>
        <v>2300</v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>inf</v>
      </c>
      <c r="O9" s="32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>200</v>
      </c>
      <c r="P9" s="35" t="s">
        <v>115</v>
      </c>
      <c r="Q9" s="45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>3.5</v>
      </c>
      <c r="U9" s="49"/>
      <c r="W9" s="49"/>
    </row>
    <row r="10" spans="1:23">
      <c r="B10" s="3" t="str">
        <f>IFERROR(VLOOKUP($C10,'Entocentric lens DB'!$B$6:$U$312,MATCH('Entocentric lens DB'!$C$4,'Entocentric lens DB'!$B$4:$U$4,0),0),"")</f>
        <v>Kowa</v>
      </c>
      <c r="C10" s="3" t="s">
        <v>188</v>
      </c>
      <c r="D10" s="35">
        <f>IFERROR(VLOOKUP($C10,'Entocentric lens DB'!$B$6:$U$312,MATCH('Entocentric lens DB'!$D$4,'Entocentric lens DB'!$B$4:$U$4,0),0),"")</f>
        <v>50</v>
      </c>
      <c r="E10" s="35" t="str">
        <f>IFERROR(VLOOKUP($C10,'Entocentric lens DB'!$B$6:$U$312,MATCH('Entocentric lens DB'!$F$4,'Entocentric lens DB'!$B$4:$U$4,0),0),"")</f>
        <v>C-mount</v>
      </c>
      <c r="F10" s="35" t="str">
        <f>IFERROR(VLOOKUP($C10,'Entocentric lens DB'!$B$6:$U$312,MATCH('Entocentric lens DB'!$G$4,'Entocentric lens DB'!$B$4:$U$4,0),0),"")</f>
        <v>2/3"</v>
      </c>
      <c r="G10" s="35" t="str">
        <f>IFERROR(VLOOKUP($C10,'Entocentric lens DB'!$B$6:$U$312,MATCH('Entocentric lens DB'!$H$4,'Entocentric lens DB'!$B$4:$U$4,0),0),"")</f>
        <v>M27x0.5</v>
      </c>
      <c r="H10" s="35" t="str">
        <f>IFERROR(VLOOKUP($C10,'Entocentric lens DB'!$B$6:$U$312,MATCH('Entocentric lens DB'!$Q$4,'Entocentric lens DB'!$B$4:$U$4,0),0),"")</f>
        <v>200-500$</v>
      </c>
      <c r="I10" s="42" t="str">
        <f>IFERROR(VLOOKUP($C10,'Entocentric lens DB'!$B$6:$U$312,MATCH('Entocentric lens DB'!$R$4,'Entocentric lens DB'!$B$4:$U$4,0),0),"")</f>
        <v>EL-16-40-TC-VIS-5D-M27</v>
      </c>
      <c r="J10" s="35" t="str">
        <f>IFERROR(VLOOKUP($I10,'Optotune lens DB'!$B$5:$I$25,MATCH('Optotune lens DB'!$I$4,'Optotune lens DB'!$B$4:$I$4,0),0),"")</f>
        <v>500-1000$</v>
      </c>
      <c r="K10" s="3" t="s">
        <v>114</v>
      </c>
      <c r="L10" s="35" t="str">
        <f>IFERROR(VLOOKUP($C10,'Entocentric lens DB'!$B$6:$U$312,MATCH('Entocentric lens DB'!$S$4,'Entocentric lens DB'!$B$4:$U$4,0),0),"")</f>
        <v>NA</v>
      </c>
      <c r="M10" s="41">
        <f>IF(ISBLANK(C10),"",'Entocentric lenses'!$H$3)</f>
        <v>2300</v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>inf</v>
      </c>
      <c r="O10" s="32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>200</v>
      </c>
      <c r="P10" s="35" t="s">
        <v>115</v>
      </c>
      <c r="Q10" s="45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>4</v>
      </c>
      <c r="U10" s="49"/>
      <c r="W10" s="49"/>
    </row>
    <row r="11" spans="1:23">
      <c r="B11" s="3" t="str">
        <f>IFERROR(VLOOKUP($C11,'Entocentric lens DB'!$B$6:$U$312,MATCH('Entocentric lens DB'!$C$4,'Entocentric lens DB'!$B$4:$U$4,0),0),"")</f>
        <v>Edmund Optics</v>
      </c>
      <c r="C11" s="3" t="s">
        <v>189</v>
      </c>
      <c r="D11" s="35">
        <f>IFERROR(VLOOKUP($C11,'Entocentric lens DB'!$B$6:$U$312,MATCH('Entocentric lens DB'!$D$4,'Entocentric lens DB'!$B$4:$U$4,0),0),"")</f>
        <v>50</v>
      </c>
      <c r="E11" s="35" t="str">
        <f>IFERROR(VLOOKUP($C11,'Entocentric lens DB'!$B$6:$U$312,MATCH('Entocentric lens DB'!$F$4,'Entocentric lens DB'!$B$4:$U$4,0),0),"")</f>
        <v>C-mount</v>
      </c>
      <c r="F11" s="35" t="str">
        <f>IFERROR(VLOOKUP($C11,'Entocentric lens DB'!$B$6:$U$312,MATCH('Entocentric lens DB'!$G$4,'Entocentric lens DB'!$B$4:$U$4,0),0),"")</f>
        <v>2/3"</v>
      </c>
      <c r="G11" s="35" t="str">
        <f>IFERROR(VLOOKUP($C11,'Entocentric lens DB'!$B$6:$U$312,MATCH('Entocentric lens DB'!$H$4,'Entocentric lens DB'!$B$4:$U$4,0),0),"")</f>
        <v>M30.5x0.5</v>
      </c>
      <c r="H11" s="35" t="str">
        <f>IFERROR(VLOOKUP($C11,'Entocentric lens DB'!$B$6:$U$312,MATCH('Entocentric lens DB'!$Q$4,'Entocentric lens DB'!$B$4:$U$4,0),0),"")</f>
        <v>200-500$</v>
      </c>
      <c r="I11" s="42" t="str">
        <f>IFERROR(VLOOKUP($C11,'Entocentric lens DB'!$B$6:$U$312,MATCH('Entocentric lens DB'!$R$4,'Entocentric lens DB'!$B$4:$U$4,0),0),"")</f>
        <v>EL-16-40-TC-VIS-5D-M30.5</v>
      </c>
      <c r="J11" s="35" t="str">
        <f>IFERROR(VLOOKUP($I11,'Optotune lens DB'!$B$5:$I$25,MATCH('Optotune lens DB'!$I$4,'Optotune lens DB'!$B$4:$I$4,0),0),"")</f>
        <v>500-1000$</v>
      </c>
      <c r="K11" s="3" t="s">
        <v>114</v>
      </c>
      <c r="L11" s="35" t="str">
        <f>IFERROR(VLOOKUP($C11,'Entocentric lens DB'!$B$6:$U$312,MATCH('Entocentric lens DB'!$S$4,'Entocentric lens DB'!$B$4:$U$4,0),0),"")</f>
        <v>NA</v>
      </c>
      <c r="M11" s="41">
        <f>IF(ISBLANK(C11),"",'Entocentric lenses'!$H$3)</f>
        <v>2300</v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>inf</v>
      </c>
      <c r="O11" s="32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>200</v>
      </c>
      <c r="P11" s="35" t="s">
        <v>115</v>
      </c>
      <c r="Q11" s="45" t="str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/>
      </c>
      <c r="U11" s="49"/>
      <c r="W11" s="49"/>
    </row>
    <row r="12" spans="1:23">
      <c r="B12" s="3" t="str">
        <f>IFERROR(VLOOKUP($C12,'Entocentric lens DB'!$B$6:$U$312,MATCH('Entocentric lens DB'!$C$4,'Entocentric lens DB'!$B$4:$U$4,0),0),"")</f>
        <v>Optart</v>
      </c>
      <c r="C12" s="3" t="s">
        <v>191</v>
      </c>
      <c r="D12" s="35">
        <f>IFERROR(VLOOKUP($C12,'Entocentric lens DB'!$B$6:$U$312,MATCH('Entocentric lens DB'!$D$4,'Entocentric lens DB'!$B$4:$U$4,0),0),"")</f>
        <v>50</v>
      </c>
      <c r="E12" s="35" t="str">
        <f>IFERROR(VLOOKUP($C12,'Entocentric lens DB'!$B$6:$U$312,MATCH('Entocentric lens DB'!$F$4,'Entocentric lens DB'!$B$4:$U$4,0),0),"")</f>
        <v>C-mount</v>
      </c>
      <c r="F12" s="35" t="str">
        <f>IFERROR(VLOOKUP($C12,'Entocentric lens DB'!$B$6:$U$312,MATCH('Entocentric lens DB'!$G$4,'Entocentric lens DB'!$B$4:$U$4,0),0),"")</f>
        <v>2/3"</v>
      </c>
      <c r="G12" s="35" t="str">
        <f>IFERROR(VLOOKUP($C12,'Entocentric lens DB'!$B$6:$U$312,MATCH('Entocentric lens DB'!$H$4,'Entocentric lens DB'!$B$4:$U$4,0),0),"")</f>
        <v>M25.5x0.5</v>
      </c>
      <c r="H12" s="35" t="str">
        <f>IFERROR(VLOOKUP($C12,'Entocentric lens DB'!$B$6:$U$312,MATCH('Entocentric lens DB'!$Q$4,'Entocentric lens DB'!$B$4:$U$4,0),0),"")</f>
        <v>On Request</v>
      </c>
      <c r="I12" s="42" t="str">
        <f>IFERROR(VLOOKUP($C12,'Entocentric lens DB'!$B$6:$U$312,MATCH('Entocentric lens DB'!$R$4,'Entocentric lens DB'!$B$4:$U$4,0),0),"")</f>
        <v>EL-16-40-TC-VIS-5D-M25.5</v>
      </c>
      <c r="J12" s="35" t="str">
        <f>IFERROR(VLOOKUP($I12,'Optotune lens DB'!$B$5:$I$25,MATCH('Optotune lens DB'!$I$4,'Optotune lens DB'!$B$4:$I$4,0),0),"")</f>
        <v>500-1000$</v>
      </c>
      <c r="K12" s="3" t="s">
        <v>114</v>
      </c>
      <c r="L12" s="35" t="str">
        <f>IFERROR(VLOOKUP($C12,'Entocentric lens DB'!$B$6:$U$312,MATCH('Entocentric lens DB'!$S$4,'Entocentric lens DB'!$B$4:$U$4,0),0),"")</f>
        <v>NA</v>
      </c>
      <c r="M12" s="41">
        <f>IF(ISBLANK(C12),"",'Entocentric lenses'!$H$3)</f>
        <v>2300</v>
      </c>
      <c r="N12" s="32" t="str">
        <f>IF(ISBLANK(C12),"",IF(IFERROR(1000/(1000/$M12+VLOOKUP($I12,'Optotune lens DB'!$B$5:$H$25,MATCH('Optotune lens DB'!$D$4,'Optotune lens DB'!$B$4:$H$4,0),0)),"inf")&lt;0,"inf",IFERROR(1000/(1000/$M12+VLOOKUP($I12,'Optotune lens DB'!$B$5:$H$25,MATCH('Optotune lens DB'!$D$4,'Optotune lens DB'!$B$4:$H$4,0),0)),"inf")))</f>
        <v>inf</v>
      </c>
      <c r="O12" s="32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>200</v>
      </c>
      <c r="P12" s="35" t="s">
        <v>115</v>
      </c>
      <c r="Q12" s="45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>3.5</v>
      </c>
      <c r="U12" s="49"/>
      <c r="W12" s="49"/>
    </row>
    <row r="13" spans="1:23">
      <c r="B13" s="3" t="str">
        <f>IFERROR(VLOOKUP($C13,'Entocentric lens DB'!$B$6:$U$312,MATCH('Entocentric lens DB'!$C$4,'Entocentric lens DB'!$B$4:$U$4,0),0),"")</f>
        <v>Optart</v>
      </c>
      <c r="C13" s="3" t="s">
        <v>192</v>
      </c>
      <c r="D13" s="35">
        <f>IFERROR(VLOOKUP($C13,'Entocentric lens DB'!$B$6:$U$312,MATCH('Entocentric lens DB'!$D$4,'Entocentric lens DB'!$B$4:$U$4,0),0),"")</f>
        <v>50</v>
      </c>
      <c r="E13" s="35" t="str">
        <f>IFERROR(VLOOKUP($C13,'Entocentric lens DB'!$B$6:$U$312,MATCH('Entocentric lens DB'!$F$4,'Entocentric lens DB'!$B$4:$U$4,0),0),"")</f>
        <v>C-mount</v>
      </c>
      <c r="F13" s="35" t="str">
        <f>IFERROR(VLOOKUP($C13,'Entocentric lens DB'!$B$6:$U$312,MATCH('Entocentric lens DB'!$G$4,'Entocentric lens DB'!$B$4:$U$4,0),0),"")</f>
        <v>2/3"</v>
      </c>
      <c r="G13" s="35" t="str">
        <f>IFERROR(VLOOKUP($C13,'Entocentric lens DB'!$B$6:$U$312,MATCH('Entocentric lens DB'!$H$4,'Entocentric lens DB'!$B$4:$U$4,0),0),"")</f>
        <v>M30.5XP0.5</v>
      </c>
      <c r="H13" s="35" t="str">
        <f>IFERROR(VLOOKUP($C13,'Entocentric lens DB'!$B$6:$U$312,MATCH('Entocentric lens DB'!$Q$4,'Entocentric lens DB'!$B$4:$U$4,0),0),"")</f>
        <v>On Request</v>
      </c>
      <c r="I13" s="42" t="str">
        <f>IFERROR(VLOOKUP($C13,'Entocentric lens DB'!$B$6:$U$312,MATCH('Entocentric lens DB'!$R$4,'Entocentric lens DB'!$B$4:$U$4,0),0),"")</f>
        <v>EL-16-40-TC-VIS-5D-M30.5</v>
      </c>
      <c r="J13" s="35" t="str">
        <f>IFERROR(VLOOKUP($I13,'Optotune lens DB'!$B$5:$I$25,MATCH('Optotune lens DB'!$I$4,'Optotune lens DB'!$B$4:$I$4,0),0),"")</f>
        <v>500-1000$</v>
      </c>
      <c r="K13" s="3" t="s">
        <v>114</v>
      </c>
      <c r="L13" s="35" t="str">
        <f>IFERROR(VLOOKUP($C13,'Entocentric lens DB'!$B$6:$U$312,MATCH('Entocentric lens DB'!$S$4,'Entocentric lens DB'!$B$4:$U$4,0),0),"")</f>
        <v>NA</v>
      </c>
      <c r="M13" s="41">
        <f>IF(ISBLANK(C13),"",'Entocentric lenses'!$H$3)</f>
        <v>2300</v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>inf</v>
      </c>
      <c r="O13" s="32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>200</v>
      </c>
      <c r="P13" s="35" t="s">
        <v>115</v>
      </c>
      <c r="Q13" s="45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>5</v>
      </c>
      <c r="U13" s="49"/>
      <c r="W13" s="49"/>
    </row>
    <row r="14" spans="1:23">
      <c r="B14" s="3" t="str">
        <f>IFERROR(VLOOKUP($C14,'Entocentric lens DB'!$B$6:$U$312,MATCH('Entocentric lens DB'!$C$4,'Entocentric lens DB'!$B$4:$U$4,0),0),"")</f>
        <v>Optart</v>
      </c>
      <c r="C14" s="3" t="s">
        <v>228</v>
      </c>
      <c r="D14" s="35">
        <f>IFERROR(VLOOKUP($C14,'Entocentric lens DB'!$B$6:$U$312,MATCH('Entocentric lens DB'!$D$4,'Entocentric lens DB'!$B$4:$U$4,0),0),"")</f>
        <v>50</v>
      </c>
      <c r="E14" s="35" t="str">
        <f>IFERROR(VLOOKUP($C14,'Entocentric lens DB'!$B$6:$U$312,MATCH('Entocentric lens DB'!$F$4,'Entocentric lens DB'!$B$4:$U$4,0),0),"")</f>
        <v>C-mount</v>
      </c>
      <c r="F14" s="35" t="str">
        <f>IFERROR(VLOOKUP($C14,'Entocentric lens DB'!$B$6:$U$312,MATCH('Entocentric lens DB'!$G$4,'Entocentric lens DB'!$B$4:$U$4,0),0),"")</f>
        <v>4/3"</v>
      </c>
      <c r="G14" s="35" t="str">
        <f>IFERROR(VLOOKUP($C14,'Entocentric lens DB'!$B$6:$U$312,MATCH('Entocentric lens DB'!$H$4,'Entocentric lens DB'!$B$4:$U$4,0),0),"")</f>
        <v>M40.5xP0.5</v>
      </c>
      <c r="H14" s="35" t="str">
        <f>IFERROR(VLOOKUP($C14,'Entocentric lens DB'!$B$6:$U$312,MATCH('Entocentric lens DB'!$Q$4,'Entocentric lens DB'!$B$4:$U$4,0),0),"")</f>
        <v>On Request</v>
      </c>
      <c r="I14" s="42" t="s">
        <v>179</v>
      </c>
      <c r="J14" s="35" t="str">
        <f>IFERROR(VLOOKUP($I14,'Optotune lens DB'!$B$5:$I$25,MATCH('Optotune lens DB'!$I$4,'Optotune lens DB'!$B$4:$I$4,0),0),"")</f>
        <v>500-1000$</v>
      </c>
      <c r="K14" s="3" t="s">
        <v>175</v>
      </c>
      <c r="L14" s="35" t="str">
        <f>IFERROR(VLOOKUP($C14,'Entocentric lens DB'!$B$6:$U$312,MATCH('Entocentric lens DB'!$S$4,'Entocentric lens DB'!$B$4:$U$4,0),0),"")</f>
        <v>NA</v>
      </c>
      <c r="M14" s="41"/>
      <c r="N14" s="32">
        <v>220</v>
      </c>
      <c r="O14" s="32">
        <v>180</v>
      </c>
      <c r="P14" s="35" t="s">
        <v>115</v>
      </c>
      <c r="Q14" s="45">
        <f>IFERROR(IF(VLOOKUP($C14,'Entocentric lens DB'!$B$6:$U$312,MATCH('Entocentric lens DB'!$N$4,'Entocentric lens DB'!$B$4:$U$4,0),0)=0,"",VLOOKUP($C14,'Entocentric lens DB'!$B$6:$U$312,MATCH('Entocentric lens DB'!$N$4,'Entocentric lens DB'!$B$4:$U$4,0),0)),"")</f>
        <v>4</v>
      </c>
      <c r="U14" s="49"/>
      <c r="W14" s="49"/>
    </row>
    <row r="15" spans="1:23">
      <c r="B15" s="3" t="str">
        <f>IFERROR(VLOOKUP($C15,'Entocentric lens DB'!$B$6:$U$312,MATCH('Entocentric lens DB'!$C$4,'Entocentric lens DB'!$B$4:$U$4,0),0),"")</f>
        <v>Optart</v>
      </c>
      <c r="C15" s="3" t="s">
        <v>229</v>
      </c>
      <c r="D15" s="35">
        <f>IFERROR(VLOOKUP($C15,'Entocentric lens DB'!$B$6:$U$312,MATCH('Entocentric lens DB'!$D$4,'Entocentric lens DB'!$B$4:$U$4,0),0),"")</f>
        <v>50</v>
      </c>
      <c r="E15" s="35" t="str">
        <f>IFERROR(VLOOKUP($C15,'Entocentric lens DB'!$B$6:$U$312,MATCH('Entocentric lens DB'!$F$4,'Entocentric lens DB'!$B$4:$U$4,0),0),"")</f>
        <v>C-mount</v>
      </c>
      <c r="F15" s="35" t="str">
        <f>IFERROR(VLOOKUP($C15,'Entocentric lens DB'!$B$6:$U$312,MATCH('Entocentric lens DB'!$G$4,'Entocentric lens DB'!$B$4:$U$4,0),0),"")</f>
        <v>1"</v>
      </c>
      <c r="G15" s="35" t="str">
        <f>IFERROR(VLOOKUP($C15,'Entocentric lens DB'!$B$6:$U$312,MATCH('Entocentric lens DB'!$H$4,'Entocentric lens DB'!$B$4:$U$4,0),0),"")</f>
        <v>M46XP0.75</v>
      </c>
      <c r="H15" s="35" t="str">
        <f>IFERROR(VLOOKUP($C15,'Entocentric lens DB'!$B$6:$U$312,MATCH('Entocentric lens DB'!$Q$4,'Entocentric lens DB'!$B$4:$U$4,0),0),"")</f>
        <v>On Request</v>
      </c>
      <c r="I15" s="42" t="s">
        <v>179</v>
      </c>
      <c r="J15" s="35" t="str">
        <f>IFERROR(VLOOKUP($I15,'Optotune lens DB'!$B$5:$I$25,MATCH('Optotune lens DB'!$I$4,'Optotune lens DB'!$B$4:$I$4,0),0),"")</f>
        <v>500-1000$</v>
      </c>
      <c r="K15" s="3" t="s">
        <v>175</v>
      </c>
      <c r="L15" s="35" t="str">
        <f>IFERROR(VLOOKUP($C15,'Entocentric lens DB'!$B$6:$U$312,MATCH('Entocentric lens DB'!$S$4,'Entocentric lens DB'!$B$4:$U$4,0),0),"")</f>
        <v>NA</v>
      </c>
      <c r="M15" s="41"/>
      <c r="N15" s="32">
        <v>220</v>
      </c>
      <c r="O15" s="32">
        <v>180</v>
      </c>
      <c r="P15" s="35" t="s">
        <v>115</v>
      </c>
      <c r="Q15" s="45">
        <f>IFERROR(IF(VLOOKUP($C15,'Entocentric lens DB'!$B$6:$U$312,MATCH('Entocentric lens DB'!$N$4,'Entocentric lens DB'!$B$4:$U$4,0),0)=0,"",VLOOKUP($C15,'Entocentric lens DB'!$B$6:$U$312,MATCH('Entocentric lens DB'!$N$4,'Entocentric lens DB'!$B$4:$U$4,0),0)),"")</f>
        <v>5</v>
      </c>
      <c r="U15" s="49"/>
      <c r="W15" s="49"/>
    </row>
    <row r="16" spans="1:23">
      <c r="B16" s="3" t="str">
        <f>IFERROR(VLOOKUP($C16,'Entocentric lens DB'!$B$6:$U$312,MATCH('Entocentric lens DB'!$C$4,'Entocentric lens DB'!$B$4:$U$4,0),0),"")</f>
        <v>Schneider</v>
      </c>
      <c r="C16" s="3" t="s">
        <v>230</v>
      </c>
      <c r="D16" s="35">
        <f>IFERROR(VLOOKUP($C16,'Entocentric lens DB'!$B$6:$U$312,MATCH('Entocentric lens DB'!$D$4,'Entocentric lens DB'!$B$4:$U$4,0),0),"")</f>
        <v>60</v>
      </c>
      <c r="E16" s="35" t="str">
        <f>IFERROR(VLOOKUP($C16,'Entocentric lens DB'!$B$6:$U$312,MATCH('Entocentric lens DB'!$F$4,'Entocentric lens DB'!$B$4:$U$4,0),0),"")</f>
        <v>M42-mount</v>
      </c>
      <c r="F16" s="35" t="str">
        <f>IFERROR(VLOOKUP($C16,'Entocentric lens DB'!$B$6:$U$312,MATCH('Entocentric lens DB'!$G$4,'Entocentric lens DB'!$B$4:$U$4,0),0),"")</f>
        <v>30mm</v>
      </c>
      <c r="G16" s="35">
        <f>IFERROR(VLOOKUP($C16,'Entocentric lens DB'!$B$6:$U$312,MATCH('Entocentric lens DB'!$H$4,'Entocentric lens DB'!$B$4:$U$4,0),0),"")</f>
        <v>0</v>
      </c>
      <c r="H16" s="35" t="str">
        <f>IFERROR(VLOOKUP($C16,'Entocentric lens DB'!$B$6:$U$312,MATCH('Entocentric lens DB'!$Q$4,'Entocentric lens DB'!$B$4:$U$4,0),0),"")</f>
        <v>500-1000$</v>
      </c>
      <c r="I16" s="42" t="str">
        <f>IFERROR(VLOOKUP($C16,'Entocentric lens DB'!$B$6:$U$312,MATCH('Entocentric lens DB'!$R$4,'Entocentric lens DB'!$B$4:$U$4,0),0),"")</f>
        <v>EL-16-40-TC-VIS-5D-M42</v>
      </c>
      <c r="J16" s="35" t="str">
        <f>IFERROR(VLOOKUP($I16,'Optotune lens DB'!$B$5:$I$25,MATCH('Optotune lens DB'!$I$4,'Optotune lens DB'!$B$4:$I$4,0),0),"")</f>
        <v>500-1000$</v>
      </c>
      <c r="K16" s="3" t="s">
        <v>175</v>
      </c>
      <c r="L16" s="35" t="s">
        <v>231</v>
      </c>
      <c r="M16" s="41"/>
      <c r="N16" s="32">
        <v>220</v>
      </c>
      <c r="O16" s="32">
        <v>180</v>
      </c>
      <c r="P16" s="35" t="s">
        <v>115</v>
      </c>
      <c r="Q16" s="45">
        <f>IFERROR(IF(VLOOKUP($C16,'Entocentric lens DB'!$B$6:$U$312,MATCH('Entocentric lens DB'!$N$4,'Entocentric lens DB'!$B$4:$U$4,0),0)=0,"",VLOOKUP($C16,'Entocentric lens DB'!$B$6:$U$312,MATCH('Entocentric lens DB'!$N$4,'Entocentric lens DB'!$B$4:$U$4,0),0)),"")</f>
        <v>5</v>
      </c>
      <c r="U16" s="49"/>
      <c r="W16" s="49"/>
    </row>
    <row r="17" spans="2:24">
      <c r="B17" s="3" t="str">
        <f>IFERROR(VLOOKUP($C17,'Entocentric lens DB'!$B$6:$U$312,MATCH('Entocentric lens DB'!$C$4,'Entocentric lens DB'!$B$4:$U$4,0),0),"")</f>
        <v>Schneider</v>
      </c>
      <c r="C17" s="3" t="s">
        <v>226</v>
      </c>
      <c r="D17" s="35">
        <f>IFERROR(VLOOKUP($C17,'Entocentric lens DB'!$B$6:$U$312,MATCH('Entocentric lens DB'!$D$4,'Entocentric lens DB'!$B$4:$U$4,0),0),"")</f>
        <v>50</v>
      </c>
      <c r="E17" s="35" t="str">
        <f>IFERROR(VLOOKUP($C17,'Entocentric lens DB'!$B$6:$U$312,MATCH('Entocentric lens DB'!$F$4,'Entocentric lens DB'!$B$4:$U$4,0),0),"")</f>
        <v>C-mount</v>
      </c>
      <c r="F17" s="35" t="str">
        <f>IFERROR(VLOOKUP($C17,'Entocentric lens DB'!$B$6:$U$312,MATCH('Entocentric lens DB'!$G$4,'Entocentric lens DB'!$B$4:$U$4,0),0),"")</f>
        <v>1.1"</v>
      </c>
      <c r="G17" s="35" t="str">
        <f>IFERROR(VLOOKUP($C17,'Entocentric lens DB'!$B$6:$U$312,MATCH('Entocentric lens DB'!$H$4,'Entocentric lens DB'!$B$4:$U$4,0),0),"")</f>
        <v>M30.5x0.5</v>
      </c>
      <c r="H17" s="35" t="str">
        <f>IFERROR(VLOOKUP($C17,'Entocentric lens DB'!$B$6:$U$312,MATCH('Entocentric lens DB'!$Q$4,'Entocentric lens DB'!$B$4:$U$4,0),0),"")</f>
        <v>500-1000$</v>
      </c>
      <c r="I17" s="42" t="s">
        <v>179</v>
      </c>
      <c r="J17" s="35" t="str">
        <f>IFERROR(VLOOKUP($I17,'Optotune lens DB'!$B$5:$I$25,MATCH('Optotune lens DB'!$I$4,'Optotune lens DB'!$B$4:$I$4,0),0),"")</f>
        <v>500-1000$</v>
      </c>
      <c r="K17" s="3" t="s">
        <v>175</v>
      </c>
      <c r="L17" s="35" t="str">
        <f>IFERROR(VLOOKUP($C17,'Entocentric lens DB'!$B$6:$U$312,MATCH('Entocentric lens DB'!$S$4,'Entocentric lens DB'!$B$4:$U$4,0),0),"")</f>
        <v>NA</v>
      </c>
      <c r="M17" s="41"/>
      <c r="N17" s="32">
        <v>220</v>
      </c>
      <c r="O17" s="32">
        <v>180</v>
      </c>
      <c r="P17" s="35" t="s">
        <v>115</v>
      </c>
      <c r="Q17" s="45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>3</v>
      </c>
      <c r="U17" s="49"/>
      <c r="W17" s="49"/>
    </row>
    <row r="18" spans="2:24">
      <c r="B18" s="3" t="str">
        <f>IFERROR(VLOOKUP($C18,'Entocentric lens DB'!$B$6:$U$312,MATCH('Entocentric lens DB'!$C$4,'Entocentric lens DB'!$B$4:$U$4,0),0),"")</f>
        <v>Schneider</v>
      </c>
      <c r="C18" s="3" t="s">
        <v>226</v>
      </c>
      <c r="D18" s="35">
        <f>IFERROR(VLOOKUP($C18,'Entocentric lens DB'!$B$6:$U$312,MATCH('Entocentric lens DB'!$D$4,'Entocentric lens DB'!$B$4:$U$4,0),0),"")</f>
        <v>50</v>
      </c>
      <c r="E18" s="35" t="str">
        <f>IFERROR(VLOOKUP($C18,'Entocentric lens DB'!$B$6:$U$312,MATCH('Entocentric lens DB'!$F$4,'Entocentric lens DB'!$B$4:$U$4,0),0),"")</f>
        <v>C-mount</v>
      </c>
      <c r="F18" s="35" t="str">
        <f>IFERROR(VLOOKUP($C18,'Entocentric lens DB'!$B$6:$U$312,MATCH('Entocentric lens DB'!$G$4,'Entocentric lens DB'!$B$4:$U$4,0),0),"")</f>
        <v>1.1"</v>
      </c>
      <c r="G18" s="35" t="str">
        <f>IFERROR(VLOOKUP($C18,'Entocentric lens DB'!$B$6:$U$312,MATCH('Entocentric lens DB'!$H$4,'Entocentric lens DB'!$B$4:$U$4,0),0),"")</f>
        <v>M30.5x0.5</v>
      </c>
      <c r="H18" s="35" t="str">
        <f>IFERROR(VLOOKUP($C18,'Entocentric lens DB'!$B$6:$U$312,MATCH('Entocentric lens DB'!$Q$4,'Entocentric lens DB'!$B$4:$U$4,0),0),"")</f>
        <v>500-1000$</v>
      </c>
      <c r="I18" s="42" t="s">
        <v>179</v>
      </c>
      <c r="J18" s="35" t="str">
        <f>IFERROR(VLOOKUP($I18,'Optotune lens DB'!$B$5:$I$25,MATCH('Optotune lens DB'!$I$4,'Optotune lens DB'!$B$4:$I$4,0),0),"")</f>
        <v>500-1000$</v>
      </c>
      <c r="K18" s="3" t="s">
        <v>175</v>
      </c>
      <c r="L18" s="35" t="str">
        <f>IFERROR(VLOOKUP($C18,'Entocentric lens DB'!$B$6:$U$312,MATCH('Entocentric lens DB'!$S$4,'Entocentric lens DB'!$B$4:$U$4,0),0),"")</f>
        <v>NA</v>
      </c>
      <c r="M18" s="41"/>
      <c r="N18" s="32">
        <v>186</v>
      </c>
      <c r="O18" s="32">
        <v>138</v>
      </c>
      <c r="P18" s="35" t="s">
        <v>115</v>
      </c>
      <c r="Q18" s="45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>3</v>
      </c>
      <c r="R18" s="35" t="s">
        <v>129</v>
      </c>
      <c r="S18" s="3" t="s">
        <v>232</v>
      </c>
      <c r="U18" s="49"/>
      <c r="W18" s="49"/>
    </row>
    <row r="19" spans="2:24">
      <c r="B19" s="3" t="str">
        <f>IFERROR(VLOOKUP($C19,'Entocentric lens DB'!$B$6:$U$312,MATCH('Entocentric lens DB'!$C$4,'Entocentric lens DB'!$B$4:$U$4,0),0),"")</f>
        <v>Kowa</v>
      </c>
      <c r="C19" s="3" t="s">
        <v>225</v>
      </c>
      <c r="D19" s="35">
        <f>IFERROR(VLOOKUP($C19,'Entocentric lens DB'!$B$6:$U$312,MATCH('Entocentric lens DB'!$D$4,'Entocentric lens DB'!$B$4:$U$4,0),0),"")</f>
        <v>50</v>
      </c>
      <c r="E19" s="35" t="str">
        <f>IFERROR(VLOOKUP($C19,'Entocentric lens DB'!$B$6:$U$312,MATCH('Entocentric lens DB'!$F$4,'Entocentric lens DB'!$B$4:$U$4,0),0),"")</f>
        <v>C-mount</v>
      </c>
      <c r="F19" s="35" t="str">
        <f>IFERROR(VLOOKUP($C19,'Entocentric lens DB'!$B$6:$U$312,MATCH('Entocentric lens DB'!$G$4,'Entocentric lens DB'!$B$4:$U$4,0),0),"")</f>
        <v>2/3"</v>
      </c>
      <c r="G19" s="35" t="str">
        <f>IFERROR(VLOOKUP($C19,'Entocentric lens DB'!$B$6:$U$312,MATCH('Entocentric lens DB'!$H$4,'Entocentric lens DB'!$B$4:$U$4,0),0),"")</f>
        <v>M27x0.5</v>
      </c>
      <c r="H19" s="35" t="str">
        <f>IFERROR(VLOOKUP($C19,'Entocentric lens DB'!$B$6:$U$312,MATCH('Entocentric lens DB'!$Q$4,'Entocentric lens DB'!$B$4:$U$4,0),0),"")</f>
        <v>100-200$</v>
      </c>
      <c r="I19" s="42" t="s">
        <v>179</v>
      </c>
      <c r="J19" s="35" t="str">
        <f>IFERROR(VLOOKUP($I19,'Optotune lens DB'!$B$5:$I$25,MATCH('Optotune lens DB'!$I$4,'Optotune lens DB'!$B$4:$I$4,0),0),"")</f>
        <v>500-1000$</v>
      </c>
      <c r="K19" s="3" t="s">
        <v>175</v>
      </c>
      <c r="L19" s="35" t="str">
        <f>IFERROR(VLOOKUP($C19,'Entocentric lens DB'!$B$6:$U$312,MATCH('Entocentric lens DB'!$S$4,'Entocentric lens DB'!$B$4:$U$4,0),0),"")</f>
        <v>NA</v>
      </c>
      <c r="M19" s="41"/>
      <c r="N19" s="32">
        <v>220</v>
      </c>
      <c r="O19" s="32">
        <v>180</v>
      </c>
      <c r="P19" s="35" t="s">
        <v>115</v>
      </c>
      <c r="Q19" s="45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>5</v>
      </c>
      <c r="U19" s="49"/>
      <c r="W19" s="49"/>
    </row>
    <row r="20" spans="2:24">
      <c r="B20" s="3" t="str">
        <f>IFERROR(VLOOKUP($C20,'Entocentric lens DB'!$B$6:$U$312,MATCH('Entocentric lens DB'!$C$4,'Entocentric lens DB'!$B$4:$U$4,0),0),"")</f>
        <v>Kowa</v>
      </c>
      <c r="C20" s="3" t="s">
        <v>185</v>
      </c>
      <c r="D20" s="35">
        <f>IFERROR(VLOOKUP($C20,'Entocentric lens DB'!$B$6:$U$312,MATCH('Entocentric lens DB'!$D$4,'Entocentric lens DB'!$B$4:$U$4,0),0),"")</f>
        <v>50</v>
      </c>
      <c r="E20" s="35" t="str">
        <f>IFERROR(VLOOKUP($C20,'Entocentric lens DB'!$B$6:$U$312,MATCH('Entocentric lens DB'!$F$4,'Entocentric lens DB'!$B$4:$U$4,0),0),"")</f>
        <v>C-mount</v>
      </c>
      <c r="F20" s="35" t="str">
        <f>IFERROR(VLOOKUP($C20,'Entocentric lens DB'!$B$6:$U$312,MATCH('Entocentric lens DB'!$G$4,'Entocentric lens DB'!$B$4:$U$4,0),0),"")</f>
        <v>2/3"</v>
      </c>
      <c r="G20" s="35" t="str">
        <f>IFERROR(VLOOKUP($C20,'Entocentric lens DB'!$B$6:$U$312,MATCH('Entocentric lens DB'!$H$4,'Entocentric lens DB'!$B$4:$U$4,0),0),"")</f>
        <v>M30.5x0.5</v>
      </c>
      <c r="H20" s="35" t="str">
        <f>IFERROR(VLOOKUP($C20,'Entocentric lens DB'!$B$6:$U$312,MATCH('Entocentric lens DB'!$Q$4,'Entocentric lens DB'!$B$4:$U$4,0),0),"")</f>
        <v>500-1000$</v>
      </c>
      <c r="I20" s="42" t="s">
        <v>179</v>
      </c>
      <c r="J20" s="35" t="str">
        <f>IFERROR(VLOOKUP($I20,'Optotune lens DB'!$B$5:$I$25,MATCH('Optotune lens DB'!$I$4,'Optotune lens DB'!$B$4:$I$4,0),0),"")</f>
        <v>500-1000$</v>
      </c>
      <c r="K20" s="3" t="s">
        <v>175</v>
      </c>
      <c r="L20" s="35" t="str">
        <f>IFERROR(VLOOKUP($C20,'Entocentric lens DB'!$B$6:$U$312,MATCH('Entocentric lens DB'!$S$4,'Entocentric lens DB'!$B$4:$U$4,0),0),"")</f>
        <v>NA</v>
      </c>
      <c r="M20" s="41"/>
      <c r="N20" s="32">
        <v>220</v>
      </c>
      <c r="O20" s="32">
        <v>180</v>
      </c>
      <c r="P20" s="35" t="s">
        <v>115</v>
      </c>
      <c r="Q20" s="45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>2</v>
      </c>
      <c r="U20" s="49"/>
      <c r="W20" s="49"/>
    </row>
    <row r="21" spans="2:24">
      <c r="B21" s="3" t="str">
        <f>IFERROR(VLOOKUP($C21,'Entocentric lens DB'!$B$6:$U$312,MATCH('Entocentric lens DB'!$C$4,'Entocentric lens DB'!$B$4:$U$4,0),0),"")</f>
        <v>Computar</v>
      </c>
      <c r="C21" s="3" t="s">
        <v>227</v>
      </c>
      <c r="D21" s="35">
        <f>IFERROR(VLOOKUP($C21,'Entocentric lens DB'!$B$6:$U$312,MATCH('Entocentric lens DB'!$D$4,'Entocentric lens DB'!$B$4:$U$4,0),0),"")</f>
        <v>50</v>
      </c>
      <c r="E21" s="35" t="str">
        <f>IFERROR(VLOOKUP($C21,'Entocentric lens DB'!$B$6:$U$312,MATCH('Entocentric lens DB'!$F$4,'Entocentric lens DB'!$B$4:$U$4,0),0),"")</f>
        <v>C-mount</v>
      </c>
      <c r="F21" s="35" t="str">
        <f>IFERROR(VLOOKUP($C21,'Entocentric lens DB'!$B$6:$U$312,MATCH('Entocentric lens DB'!$G$4,'Entocentric lens DB'!$B$4:$U$4,0),0),"")</f>
        <v>2/3"</v>
      </c>
      <c r="G21" s="35" t="str">
        <f>IFERROR(VLOOKUP($C21,'Entocentric lens DB'!$B$6:$U$312,MATCH('Entocentric lens DB'!$H$4,'Entocentric lens DB'!$B$4:$U$4,0),0),"")</f>
        <v>M27x0.5</v>
      </c>
      <c r="H21" s="35" t="str">
        <f>IFERROR(VLOOKUP($C21,'Entocentric lens DB'!$B$6:$U$312,MATCH('Entocentric lens DB'!$Q$4,'Entocentric lens DB'!$B$4:$U$4,0),0),"")</f>
        <v>200-500$</v>
      </c>
      <c r="I21" s="42" t="s">
        <v>179</v>
      </c>
      <c r="J21" s="35" t="str">
        <f>IFERROR(VLOOKUP($I21,'Optotune lens DB'!$B$5:$I$25,MATCH('Optotune lens DB'!$I$4,'Optotune lens DB'!$B$4:$I$4,0),0),"")</f>
        <v>500-1000$</v>
      </c>
      <c r="K21" s="3" t="s">
        <v>175</v>
      </c>
      <c r="L21" s="35" t="str">
        <f>IFERROR(VLOOKUP($C21,'Entocentric lens DB'!$B$6:$U$312,MATCH('Entocentric lens DB'!$S$4,'Entocentric lens DB'!$B$4:$U$4,0),0),"")</f>
        <v>NA</v>
      </c>
      <c r="M21" s="41"/>
      <c r="N21" s="32">
        <v>220</v>
      </c>
      <c r="O21" s="32">
        <v>180</v>
      </c>
      <c r="P21" s="35" t="s">
        <v>115</v>
      </c>
      <c r="Q21" s="45">
        <f>IFERROR(IF(VLOOKUP($C21,'Entocentric lens DB'!$B$6:$U$312,MATCH('Entocentric lens DB'!$N$4,'Entocentric lens DB'!$B$4:$U$4,0),0)=0,"",VLOOKUP($C21,'Entocentric lens DB'!$B$6:$U$312,MATCH('Entocentric lens DB'!$N$4,'Entocentric lens DB'!$B$4:$U$4,0),0)),"")</f>
        <v>2.5</v>
      </c>
      <c r="U21" s="49"/>
      <c r="W21" s="49"/>
    </row>
    <row r="22" spans="2:24">
      <c r="B22" s="3" t="str">
        <f>IFERROR(VLOOKUP($C22,'Entocentric lens DB'!$B$6:$U$312,MATCH('Entocentric lens DB'!$C$4,'Entocentric lens DB'!$B$4:$U$4,0),0),"")</f>
        <v>Tamron</v>
      </c>
      <c r="C22" s="3" t="s">
        <v>187</v>
      </c>
      <c r="D22" s="35">
        <f>IFERROR(VLOOKUP($C22,'Entocentric lens DB'!$B$6:$U$312,MATCH('Entocentric lens DB'!$D$4,'Entocentric lens DB'!$B$4:$U$4,0),0),"")</f>
        <v>50</v>
      </c>
      <c r="E22" s="35" t="str">
        <f>IFERROR(VLOOKUP($C22,'Entocentric lens DB'!$B$6:$U$312,MATCH('Entocentric lens DB'!$F$4,'Entocentric lens DB'!$B$4:$U$4,0),0),"")</f>
        <v>C-mount</v>
      </c>
      <c r="F22" s="35" t="str">
        <f>IFERROR(VLOOKUP($C22,'Entocentric lens DB'!$B$6:$U$312,MATCH('Entocentric lens DB'!$G$4,'Entocentric lens DB'!$B$4:$U$4,0),0),"")</f>
        <v>1/1.2"</v>
      </c>
      <c r="G22" s="35" t="str">
        <f>IFERROR(VLOOKUP($C22,'Entocentric lens DB'!$B$6:$U$312,MATCH('Entocentric lens DB'!$H$4,'Entocentric lens DB'!$B$4:$U$4,0),0),"")</f>
        <v>M27x0.5</v>
      </c>
      <c r="H22" s="35" t="str">
        <f>IFERROR(VLOOKUP($C22,'Entocentric lens DB'!$B$6:$U$312,MATCH('Entocentric lens DB'!$Q$4,'Entocentric lens DB'!$B$4:$U$4,0),0),"")</f>
        <v>200-500$</v>
      </c>
      <c r="I22" s="42" t="s">
        <v>179</v>
      </c>
      <c r="J22" s="35" t="str">
        <f>IFERROR(VLOOKUP($I22,'Optotune lens DB'!$B$5:$I$25,MATCH('Optotune lens DB'!$I$4,'Optotune lens DB'!$B$4:$I$4,0),0),"")</f>
        <v>500-1000$</v>
      </c>
      <c r="K22" s="3" t="s">
        <v>175</v>
      </c>
      <c r="L22" s="35" t="str">
        <f>IFERROR(VLOOKUP($C22,'Entocentric lens DB'!$B$6:$U$312,MATCH('Entocentric lens DB'!$S$4,'Entocentric lens DB'!$B$4:$U$4,0),0),"")</f>
        <v>NA</v>
      </c>
      <c r="M22" s="41"/>
      <c r="N22" s="32">
        <v>220</v>
      </c>
      <c r="O22" s="32">
        <v>180</v>
      </c>
      <c r="P22" s="35" t="s">
        <v>115</v>
      </c>
      <c r="Q22" s="45">
        <f>IFERROR(IF(VLOOKUP($C22,'Entocentric lens DB'!$B$6:$U$312,MATCH('Entocentric lens DB'!$N$4,'Entocentric lens DB'!$B$4:$U$4,0),0)=0,"",VLOOKUP($C22,'Entocentric lens DB'!$B$6:$U$312,MATCH('Entocentric lens DB'!$N$4,'Entocentric lens DB'!$B$4:$U$4,0),0)),"")</f>
        <v>3.5</v>
      </c>
      <c r="U22" s="28"/>
      <c r="W22" s="28"/>
      <c r="X22" s="28"/>
    </row>
    <row r="23" spans="2:24">
      <c r="B23" s="3" t="str">
        <f>IFERROR(VLOOKUP($C23,'Entocentric lens DB'!$B$6:$U$312,MATCH('Entocentric lens DB'!$C$4,'Entocentric lens DB'!$B$4:$U$4,0),0),"")</f>
        <v>Tamron</v>
      </c>
      <c r="C23" s="3" t="s">
        <v>187</v>
      </c>
      <c r="D23" s="35">
        <f>IFERROR(VLOOKUP($C23,'Entocentric lens DB'!$B$6:$U$312,MATCH('Entocentric lens DB'!$D$4,'Entocentric lens DB'!$B$4:$U$4,0),0),"")</f>
        <v>50</v>
      </c>
      <c r="E23" s="35" t="str">
        <f>IFERROR(VLOOKUP($C23,'Entocentric lens DB'!$B$6:$U$312,MATCH('Entocentric lens DB'!$F$4,'Entocentric lens DB'!$B$4:$U$4,0),0),"")</f>
        <v>C-mount</v>
      </c>
      <c r="F23" s="35" t="str">
        <f>IFERROR(VLOOKUP($C23,'Entocentric lens DB'!$B$6:$U$312,MATCH('Entocentric lens DB'!$G$4,'Entocentric lens DB'!$B$4:$U$4,0),0),"")</f>
        <v>1/1.2"</v>
      </c>
      <c r="G23" s="35" t="str">
        <f>IFERROR(VLOOKUP($C23,'Entocentric lens DB'!$B$6:$U$312,MATCH('Entocentric lens DB'!$H$4,'Entocentric lens DB'!$B$4:$U$4,0),0),"")</f>
        <v>M27x0.5</v>
      </c>
      <c r="H23" s="35" t="str">
        <f>IFERROR(VLOOKUP($C23,'Entocentric lens DB'!$B$6:$U$312,MATCH('Entocentric lens DB'!$Q$4,'Entocentric lens DB'!$B$4:$U$4,0),0),"")</f>
        <v>200-500$</v>
      </c>
      <c r="I23" s="42" t="s">
        <v>179</v>
      </c>
      <c r="J23" s="35" t="str">
        <f>IFERROR(VLOOKUP($I23,'Optotune lens DB'!$B$5:$I$25,MATCH('Optotune lens DB'!$I$4,'Optotune lens DB'!$B$4:$I$4,0),0),"")</f>
        <v>500-1000$</v>
      </c>
      <c r="K23" s="3" t="s">
        <v>175</v>
      </c>
      <c r="L23" s="35" t="str">
        <f>IFERROR(VLOOKUP($C23,'Entocentric lens DB'!$B$6:$U$312,MATCH('Entocentric lens DB'!$S$4,'Entocentric lens DB'!$B$4:$U$4,0),0),"")</f>
        <v>NA</v>
      </c>
      <c r="M23" s="41"/>
      <c r="N23" s="32">
        <v>220</v>
      </c>
      <c r="O23" s="32">
        <v>180</v>
      </c>
      <c r="P23" s="35" t="s">
        <v>115</v>
      </c>
      <c r="Q23" s="45">
        <f>IFERROR(IF(VLOOKUP($C23,'Entocentric lens DB'!$B$6:$U$312,MATCH('Entocentric lens DB'!$N$4,'Entocentric lens DB'!$B$4:$U$4,0),0)=0,"",VLOOKUP($C23,'Entocentric lens DB'!$B$6:$U$312,MATCH('Entocentric lens DB'!$N$4,'Entocentric lens DB'!$B$4:$U$4,0),0)),"")</f>
        <v>3.5</v>
      </c>
      <c r="U23" s="49"/>
      <c r="W23" s="49"/>
    </row>
    <row r="24" spans="2:24">
      <c r="B24" s="3" t="str">
        <f>IFERROR(VLOOKUP($C24,'Entocentric lens DB'!$B$6:$U$312,MATCH('Entocentric lens DB'!$C$4,'Entocentric lens DB'!$B$4:$U$4,0),0),"")</f>
        <v>Kowa</v>
      </c>
      <c r="C24" s="3" t="s">
        <v>188</v>
      </c>
      <c r="D24" s="35">
        <f>IFERROR(VLOOKUP($C24,'Entocentric lens DB'!$B$6:$U$312,MATCH('Entocentric lens DB'!$D$4,'Entocentric lens DB'!$B$4:$U$4,0),0),"")</f>
        <v>50</v>
      </c>
      <c r="E24" s="35" t="str">
        <f>IFERROR(VLOOKUP($C24,'Entocentric lens DB'!$B$6:$U$312,MATCH('Entocentric lens DB'!$F$4,'Entocentric lens DB'!$B$4:$U$4,0),0),"")</f>
        <v>C-mount</v>
      </c>
      <c r="F24" s="35" t="str">
        <f>IFERROR(VLOOKUP($C24,'Entocentric lens DB'!$B$6:$U$312,MATCH('Entocentric lens DB'!$G$4,'Entocentric lens DB'!$B$4:$U$4,0),0),"")</f>
        <v>2/3"</v>
      </c>
      <c r="G24" s="35" t="str">
        <f>IFERROR(VLOOKUP($C24,'Entocentric lens DB'!$B$6:$U$312,MATCH('Entocentric lens DB'!$H$4,'Entocentric lens DB'!$B$4:$U$4,0),0),"")</f>
        <v>M27x0.5</v>
      </c>
      <c r="H24" s="35" t="str">
        <f>IFERROR(VLOOKUP($C24,'Entocentric lens DB'!$B$6:$U$312,MATCH('Entocentric lens DB'!$Q$4,'Entocentric lens DB'!$B$4:$U$4,0),0),"")</f>
        <v>200-500$</v>
      </c>
      <c r="I24" s="42" t="s">
        <v>179</v>
      </c>
      <c r="J24" s="35" t="str">
        <f>IFERROR(VLOOKUP($I24,'Optotune lens DB'!$B$5:$I$25,MATCH('Optotune lens DB'!$I$4,'Optotune lens DB'!$B$4:$I$4,0),0),"")</f>
        <v>500-1000$</v>
      </c>
      <c r="K24" s="3" t="s">
        <v>175</v>
      </c>
      <c r="L24" s="35" t="str">
        <f>IFERROR(VLOOKUP($C24,'Entocentric lens DB'!$B$6:$U$312,MATCH('Entocentric lens DB'!$S$4,'Entocentric lens DB'!$B$4:$U$4,0),0),"")</f>
        <v>NA</v>
      </c>
      <c r="M24" s="41"/>
      <c r="N24" s="32">
        <v>220</v>
      </c>
      <c r="O24" s="32">
        <v>180</v>
      </c>
      <c r="P24" s="35" t="s">
        <v>115</v>
      </c>
      <c r="Q24" s="45">
        <f>IFERROR(IF(VLOOKUP($C24,'Entocentric lens DB'!$B$6:$U$312,MATCH('Entocentric lens DB'!$N$4,'Entocentric lens DB'!$B$4:$U$4,0),0)=0,"",VLOOKUP($C24,'Entocentric lens DB'!$B$6:$U$312,MATCH('Entocentric lens DB'!$N$4,'Entocentric lens DB'!$B$4:$U$4,0),0)),"")</f>
        <v>4</v>
      </c>
      <c r="U24" s="49"/>
      <c r="W24" s="49"/>
      <c r="X24" s="49"/>
    </row>
    <row r="25" spans="2:24">
      <c r="B25" s="3" t="str">
        <f>IFERROR(VLOOKUP($C25,'Entocentric lens DB'!$B$6:$U$312,MATCH('Entocentric lens DB'!$C$4,'Entocentric lens DB'!$B$4:$U$4,0),0),"")</f>
        <v>Edmund Optics</v>
      </c>
      <c r="C25" s="3" t="s">
        <v>189</v>
      </c>
      <c r="D25" s="35">
        <f>IFERROR(VLOOKUP($C25,'Entocentric lens DB'!$B$6:$U$312,MATCH('Entocentric lens DB'!$D$4,'Entocentric lens DB'!$B$4:$U$4,0),0),"")</f>
        <v>50</v>
      </c>
      <c r="E25" s="35" t="str">
        <f>IFERROR(VLOOKUP($C25,'Entocentric lens DB'!$B$6:$U$312,MATCH('Entocentric lens DB'!$F$4,'Entocentric lens DB'!$B$4:$U$4,0),0),"")</f>
        <v>C-mount</v>
      </c>
      <c r="F25" s="35" t="str">
        <f>IFERROR(VLOOKUP($C25,'Entocentric lens DB'!$B$6:$U$312,MATCH('Entocentric lens DB'!$G$4,'Entocentric lens DB'!$B$4:$U$4,0),0),"")</f>
        <v>2/3"</v>
      </c>
      <c r="G25" s="35" t="str">
        <f>IFERROR(VLOOKUP($C25,'Entocentric lens DB'!$B$6:$U$312,MATCH('Entocentric lens DB'!$H$4,'Entocentric lens DB'!$B$4:$U$4,0),0),"")</f>
        <v>M30.5x0.5</v>
      </c>
      <c r="H25" s="35" t="str">
        <f>IFERROR(VLOOKUP($C25,'Entocentric lens DB'!$B$6:$U$312,MATCH('Entocentric lens DB'!$Q$4,'Entocentric lens DB'!$B$4:$U$4,0),0),"")</f>
        <v>200-500$</v>
      </c>
      <c r="I25" s="42" t="s">
        <v>179</v>
      </c>
      <c r="J25" s="35" t="str">
        <f>IFERROR(VLOOKUP($I25,'Optotune lens DB'!$B$5:$I$25,MATCH('Optotune lens DB'!$I$4,'Optotune lens DB'!$B$4:$I$4,0),0),"")</f>
        <v>500-1000$</v>
      </c>
      <c r="K25" s="3" t="s">
        <v>175</v>
      </c>
      <c r="L25" s="35" t="str">
        <f>IFERROR(VLOOKUP($C25,'Entocentric lens DB'!$B$6:$U$312,MATCH('Entocentric lens DB'!$S$4,'Entocentric lens DB'!$B$4:$U$4,0),0),"")</f>
        <v>NA</v>
      </c>
      <c r="M25" s="41"/>
      <c r="N25" s="32">
        <v>220</v>
      </c>
      <c r="O25" s="32">
        <v>180</v>
      </c>
      <c r="P25" s="35" t="s">
        <v>115</v>
      </c>
      <c r="Q25" s="45" t="str">
        <f>IFERROR(IF(VLOOKUP($C25,'Entocentric lens DB'!$B$6:$U$312,MATCH('Entocentric lens DB'!$N$4,'Entocentric lens DB'!$B$4:$U$4,0),0)=0,"",VLOOKUP($C25,'Entocentric lens DB'!$B$6:$U$312,MATCH('Entocentric lens DB'!$N$4,'Entocentric lens DB'!$B$4:$U$4,0),0)),"")</f>
        <v/>
      </c>
      <c r="U25" s="49"/>
      <c r="W25" s="49"/>
    </row>
    <row r="26" spans="2:24">
      <c r="B26" s="3" t="str">
        <f>IFERROR(VLOOKUP($C26,'Entocentric lens DB'!$B$6:$U$312,MATCH('Entocentric lens DB'!$C$4,'Entocentric lens DB'!$B$4:$U$4,0),0),"")</f>
        <v>Optart</v>
      </c>
      <c r="C26" s="3" t="s">
        <v>191</v>
      </c>
      <c r="D26" s="35">
        <f>IFERROR(VLOOKUP($C26,'Entocentric lens DB'!$B$6:$U$312,MATCH('Entocentric lens DB'!$D$4,'Entocentric lens DB'!$B$4:$U$4,0),0),"")</f>
        <v>50</v>
      </c>
      <c r="E26" s="35" t="str">
        <f>IFERROR(VLOOKUP($C26,'Entocentric lens DB'!$B$6:$U$312,MATCH('Entocentric lens DB'!$F$4,'Entocentric lens DB'!$B$4:$U$4,0),0),"")</f>
        <v>C-mount</v>
      </c>
      <c r="F26" s="35" t="str">
        <f>IFERROR(VLOOKUP($C26,'Entocentric lens DB'!$B$6:$U$312,MATCH('Entocentric lens DB'!$G$4,'Entocentric lens DB'!$B$4:$U$4,0),0),"")</f>
        <v>2/3"</v>
      </c>
      <c r="G26" s="35" t="str">
        <f>IFERROR(VLOOKUP($C26,'Entocentric lens DB'!$B$6:$U$312,MATCH('Entocentric lens DB'!$H$4,'Entocentric lens DB'!$B$4:$U$4,0),0),"")</f>
        <v>M25.5x0.5</v>
      </c>
      <c r="H26" s="35" t="str">
        <f>IFERROR(VLOOKUP($C26,'Entocentric lens DB'!$B$6:$U$312,MATCH('Entocentric lens DB'!$Q$4,'Entocentric lens DB'!$B$4:$U$4,0),0),"")</f>
        <v>On Request</v>
      </c>
      <c r="I26" s="42" t="s">
        <v>179</v>
      </c>
      <c r="J26" s="35" t="str">
        <f>IFERROR(VLOOKUP($I26,'Optotune lens DB'!$B$5:$I$25,MATCH('Optotune lens DB'!$I$4,'Optotune lens DB'!$B$4:$I$4,0),0),"")</f>
        <v>500-1000$</v>
      </c>
      <c r="K26" s="3" t="s">
        <v>175</v>
      </c>
      <c r="L26" s="35" t="str">
        <f>IFERROR(VLOOKUP($C26,'Entocentric lens DB'!$B$6:$U$312,MATCH('Entocentric lens DB'!$S$4,'Entocentric lens DB'!$B$4:$U$4,0),0),"")</f>
        <v>NA</v>
      </c>
      <c r="M26" s="41"/>
      <c r="N26" s="32">
        <v>220</v>
      </c>
      <c r="O26" s="32">
        <v>180</v>
      </c>
      <c r="P26" s="35" t="s">
        <v>115</v>
      </c>
      <c r="Q26" s="45">
        <f>IFERROR(IF(VLOOKUP($C26,'Entocentric lens DB'!$B$6:$U$312,MATCH('Entocentric lens DB'!$N$4,'Entocentric lens DB'!$B$4:$U$4,0),0)=0,"",VLOOKUP($C26,'Entocentric lens DB'!$B$6:$U$312,MATCH('Entocentric lens DB'!$N$4,'Entocentric lens DB'!$B$4:$U$4,0),0)),"")</f>
        <v>3.5</v>
      </c>
      <c r="U26" s="49"/>
      <c r="W26" s="49"/>
    </row>
    <row r="27" spans="2:24">
      <c r="B27" s="3" t="str">
        <f>IFERROR(VLOOKUP($C27,'Entocentric lens DB'!$B$6:$U$312,MATCH('Entocentric lens DB'!$C$4,'Entocentric lens DB'!$B$4:$U$4,0),0),"")</f>
        <v>Optart</v>
      </c>
      <c r="C27" s="3" t="s">
        <v>192</v>
      </c>
      <c r="D27" s="35">
        <f>IFERROR(VLOOKUP($C27,'Entocentric lens DB'!$B$6:$U$312,MATCH('Entocentric lens DB'!$D$4,'Entocentric lens DB'!$B$4:$U$4,0),0),"")</f>
        <v>50</v>
      </c>
      <c r="E27" s="35" t="str">
        <f>IFERROR(VLOOKUP($C27,'Entocentric lens DB'!$B$6:$U$312,MATCH('Entocentric lens DB'!$F$4,'Entocentric lens DB'!$B$4:$U$4,0),0),"")</f>
        <v>C-mount</v>
      </c>
      <c r="F27" s="35" t="str">
        <f>IFERROR(VLOOKUP($C27,'Entocentric lens DB'!$B$6:$U$312,MATCH('Entocentric lens DB'!$G$4,'Entocentric lens DB'!$B$4:$U$4,0),0),"")</f>
        <v>2/3"</v>
      </c>
      <c r="G27" s="35" t="str">
        <f>IFERROR(VLOOKUP($C27,'Entocentric lens DB'!$B$6:$U$312,MATCH('Entocentric lens DB'!$H$4,'Entocentric lens DB'!$B$4:$U$4,0),0),"")</f>
        <v>M30.5XP0.5</v>
      </c>
      <c r="H27" s="35" t="str">
        <f>IFERROR(VLOOKUP($C27,'Entocentric lens DB'!$B$6:$U$312,MATCH('Entocentric lens DB'!$Q$4,'Entocentric lens DB'!$B$4:$U$4,0),0),"")</f>
        <v>On Request</v>
      </c>
      <c r="I27" s="42" t="s">
        <v>179</v>
      </c>
      <c r="J27" s="35" t="str">
        <f>IFERROR(VLOOKUP($I27,'Optotune lens DB'!$B$5:$I$25,MATCH('Optotune lens DB'!$I$4,'Optotune lens DB'!$B$4:$I$4,0),0),"")</f>
        <v>500-1000$</v>
      </c>
      <c r="K27" s="3" t="s">
        <v>175</v>
      </c>
      <c r="L27" s="35" t="str">
        <f>IFERROR(VLOOKUP($C27,'Entocentric lens DB'!$B$6:$U$312,MATCH('Entocentric lens DB'!$S$4,'Entocentric lens DB'!$B$4:$U$4,0),0),"")</f>
        <v>NA</v>
      </c>
      <c r="M27" s="41"/>
      <c r="N27" s="32">
        <v>220</v>
      </c>
      <c r="O27" s="32">
        <v>180</v>
      </c>
      <c r="P27" s="35" t="s">
        <v>115</v>
      </c>
      <c r="Q27" s="45">
        <f>IFERROR(IF(VLOOKUP($C27,'Entocentric lens DB'!$B$6:$U$312,MATCH('Entocentric lens DB'!$N$4,'Entocentric lens DB'!$B$4:$U$4,0),0)=0,"",VLOOKUP($C27,'Entocentric lens DB'!$B$6:$U$312,MATCH('Entocentric lens DB'!$N$4,'Entocentric lens DB'!$B$4:$U$4,0),0)),"")</f>
        <v>5</v>
      </c>
      <c r="U27" s="49"/>
      <c r="W27" s="49"/>
    </row>
    <row r="28" spans="2:24">
      <c r="B28" s="31" t="s">
        <v>121</v>
      </c>
      <c r="C28" s="30" t="s">
        <v>0</v>
      </c>
      <c r="D28" s="30" t="s">
        <v>0</v>
      </c>
      <c r="E28" s="30" t="s">
        <v>0</v>
      </c>
      <c r="F28" s="30" t="s">
        <v>0</v>
      </c>
      <c r="G28" s="30" t="s">
        <v>0</v>
      </c>
      <c r="H28" s="30" t="s">
        <v>0</v>
      </c>
      <c r="I28" s="30" t="s">
        <v>0</v>
      </c>
      <c r="J28" s="30" t="s">
        <v>0</v>
      </c>
      <c r="K28" s="30" t="s">
        <v>0</v>
      </c>
      <c r="L28" s="30" t="s">
        <v>0</v>
      </c>
      <c r="M28" s="30" t="s">
        <v>0</v>
      </c>
      <c r="N28" s="30" t="s">
        <v>0</v>
      </c>
      <c r="O28" s="30" t="s">
        <v>0</v>
      </c>
      <c r="P28" s="30" t="s">
        <v>0</v>
      </c>
      <c r="Q28" s="30" t="s">
        <v>0</v>
      </c>
      <c r="R28" s="30" t="s">
        <v>0</v>
      </c>
      <c r="S28" s="30" t="s">
        <v>0</v>
      </c>
      <c r="X28" s="49"/>
    </row>
    <row r="29" spans="2:24">
      <c r="X29" s="49"/>
    </row>
    <row r="30" spans="2:24">
      <c r="B30" s="158" t="s">
        <v>64</v>
      </c>
      <c r="X30" s="49"/>
    </row>
  </sheetData>
  <phoneticPr fontId="20" type="noConversion"/>
  <dataValidations count="4">
    <dataValidation type="list" allowBlank="1" showInputMessage="1" showErrorMessage="1" sqref="J5:J27 H5:H27" xr:uid="{00000000-0002-0000-1400-000000000000}">
      <formula1>Prices</formula1>
    </dataValidation>
    <dataValidation type="list" allowBlank="1" showInputMessage="1" showErrorMessage="1" sqref="G5:G27" xr:uid="{00000000-0002-0000-1400-000001000000}">
      <formula1>Filter</formula1>
    </dataValidation>
    <dataValidation type="list" allowBlank="1" showInputMessage="1" showErrorMessage="1" sqref="F5:F27" xr:uid="{00000000-0002-0000-1400-000002000000}">
      <formula1>Formats</formula1>
    </dataValidation>
    <dataValidation type="list" allowBlank="1" showInputMessage="1" showErrorMessage="1" sqref="E5:E27" xr:uid="{00000000-0002-0000-1400-000003000000}">
      <formula1>Mounts</formula1>
    </dataValidation>
  </dataValidations>
  <hyperlinks>
    <hyperlink ref="B2" location="'Entocentric lenses'!A1" display="Back to overview" xr:uid="{DDD6872D-C89B-4C21-A854-55778F7E342B}"/>
    <hyperlink ref="B30" location="'Entocentric lens DB'!A1" display="Entocentric lens database" xr:uid="{0890CBBA-E41D-4FBD-AA86-C3A49B39E0A8}"/>
  </hyperlinks>
  <pageMargins left="0.3" right="0.3" top="0.5" bottom="0.5" header="0.1" footer="0.1"/>
  <pageSetup paperSize="9" scale="55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>
    <pageSetUpPr fitToPage="1"/>
  </sheetPr>
  <dimension ref="A1:S24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233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Fujinon</v>
      </c>
      <c r="C5" s="28" t="s">
        <v>234</v>
      </c>
      <c r="D5" s="35">
        <f>IFERROR(VLOOKUP($C5,'Entocentric lens DB'!$B$6:$U$312,MATCH('Entocentric lens DB'!$D$4,'Entocentric lens DB'!$B$4:$U$4,0),0),"")</f>
        <v>75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2/3"</v>
      </c>
      <c r="G5" s="35" t="str">
        <f>IFERROR(VLOOKUP($C5,'Entocentric lens DB'!$B$6:$U$312,MATCH('Entocentric lens DB'!$H$4,'Entocentric lens DB'!$B$4:$U$4,0),0),"")</f>
        <v>M30.5x0.5</v>
      </c>
      <c r="H5" s="35" t="str">
        <f>IFERROR(VLOOKUP($C5,'Entocentric lens DB'!$B$6:$U$312,MATCH('Entocentric lens DB'!$Q$4,'Entocentric lens DB'!$B$4:$U$4,0),0),"")</f>
        <v>&lt;100$</v>
      </c>
      <c r="I5" s="42" t="str">
        <f>IFERROR(VLOOKUP($C5,'Entocentric lens DB'!$B$6:$U$312,MATCH('Entocentric lens DB'!$R$4,'Entocentric lens DB'!$B$4:$U$4,0),0),"")</f>
        <v>EL-16-40-TC-VIS-5D-C</v>
      </c>
      <c r="J5" s="35" t="str">
        <f>IFERROR(VLOOKUP($I5,'Optotune lens DB'!$B$5:$I$25,MATCH('Optotune lens DB'!$I$4,'Optotune lens DB'!$B$4:$I$4,0),0),"")</f>
        <v>500-1000$</v>
      </c>
      <c r="K5" s="3" t="s">
        <v>175</v>
      </c>
      <c r="L5" s="35" t="str">
        <f>IFERROR(VLOOKUP($C5,'Entocentric lens DB'!$B$6:$U$312,MATCH('Entocentric lens DB'!$S$4,'Entocentric lens DB'!$B$4:$U$4,0),0),"")</f>
        <v>NA</v>
      </c>
      <c r="M5" s="41"/>
      <c r="N5" s="76">
        <v>415</v>
      </c>
      <c r="O5" s="76">
        <v>350</v>
      </c>
      <c r="P5" s="35"/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5</v>
      </c>
    </row>
    <row r="6" spans="1:19">
      <c r="B6" s="3" t="str">
        <f>IFERROR(VLOOKUP($C6,'Entocentric lens DB'!$B$6:$U$312,MATCH('Entocentric lens DB'!$C$4,'Entocentric lens DB'!$B$4:$U$4,0),0),"")</f>
        <v>Qioptiq</v>
      </c>
      <c r="C6" s="49" t="s">
        <v>235</v>
      </c>
      <c r="D6" s="35">
        <f>IFERROR(VLOOKUP($C6,'Entocentric lens DB'!$B$6:$U$312,MATCH('Entocentric lens DB'!$D$4,'Entocentric lens DB'!$B$4:$U$4,0),0),"")</f>
        <v>75</v>
      </c>
      <c r="E6" s="35" t="str">
        <f>IFERROR(VLOOKUP($C6,'Entocentric lens DB'!$B$6:$U$312,MATCH('Entocentric lens DB'!$F$4,'Entocentric lens DB'!$B$4:$U$4,0),0),"")</f>
        <v>M42-mount</v>
      </c>
      <c r="F6" s="35" t="str">
        <f>IFERROR(VLOOKUP($C6,'Entocentric lens DB'!$B$6:$U$312,MATCH('Entocentric lens DB'!$G$4,'Entocentric lens DB'!$B$4:$U$4,0),0),"")</f>
        <v>60mm</v>
      </c>
      <c r="G6" s="35">
        <f>IFERROR(VLOOKUP($C6,'Entocentric lens DB'!$B$6:$U$312,MATCH('Entocentric lens DB'!$H$4,'Entocentric lens DB'!$B$4:$U$4,0),0),"")</f>
        <v>0</v>
      </c>
      <c r="H6" s="35" t="str">
        <f>IFERROR(VLOOKUP($C6,'Entocentric lens DB'!$B$6:$U$312,MATCH('Entocentric lens DB'!$Q$4,'Entocentric lens DB'!$B$4:$U$4,0),0),"")</f>
        <v>200-500$</v>
      </c>
      <c r="I6" s="42" t="str">
        <f>IFERROR(VLOOKUP($C6,'Entocentric lens DB'!$B$6:$U$312,MATCH('Entocentric lens DB'!$R$4,'Entocentric lens DB'!$B$4:$U$4,0),0),"")</f>
        <v>EL-16-40-TC-VIS-5D-M42</v>
      </c>
      <c r="J6" s="35" t="str">
        <f>IFERROR(VLOOKUP($I6,'Optotune lens DB'!$B$5:$I$25,MATCH('Optotune lens DB'!$I$4,'Optotune lens DB'!$B$4:$I$4,0),0),"")</f>
        <v>500-1000$</v>
      </c>
      <c r="K6" s="3" t="s">
        <v>175</v>
      </c>
      <c r="L6" s="35" t="str">
        <f>IFERROR(VLOOKUP($C6,'Entocentric lens DB'!$B$6:$U$312,MATCH('Entocentric lens DB'!$S$4,'Entocentric lens DB'!$B$4:$U$4,0),0),"")</f>
        <v>NA</v>
      </c>
      <c r="M6" s="41"/>
      <c r="N6" s="76"/>
      <c r="O6" s="76"/>
      <c r="P6" s="35"/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5</v>
      </c>
    </row>
    <row r="7" spans="1:19">
      <c r="B7" s="3" t="str">
        <f>IFERROR(VLOOKUP($C7,'Entocentric lens DB'!$B$6:$U$312,MATCH('Entocentric lens DB'!$C$4,'Entocentric lens DB'!$B$4:$U$4,0),0),"")</f>
        <v>Tamron</v>
      </c>
      <c r="C7" s="49" t="s">
        <v>236</v>
      </c>
      <c r="D7" s="35">
        <f>IFERROR(VLOOKUP($C7,'Entocentric lens DB'!$B$6:$U$312,MATCH('Entocentric lens DB'!$D$4,'Entocentric lens DB'!$B$4:$U$4,0),0),"")</f>
        <v>75</v>
      </c>
      <c r="E7" s="35" t="str">
        <f>IFERROR(VLOOKUP($C7,'Entocentric lens DB'!$B$6:$U$312,MATCH('Entocentric lens DB'!$F$4,'Entocentric lens DB'!$B$4:$U$4,0),0),"")</f>
        <v>C-mount</v>
      </c>
      <c r="F7" s="35" t="str">
        <f>IFERROR(VLOOKUP($C7,'Entocentric lens DB'!$B$6:$U$312,MATCH('Entocentric lens DB'!$G$4,'Entocentric lens DB'!$B$4:$U$4,0),0),"")</f>
        <v>1/1.2"</v>
      </c>
      <c r="G7" s="35" t="str">
        <f>IFERROR(VLOOKUP($C7,'Entocentric lens DB'!$B$6:$U$312,MATCH('Entocentric lens DB'!$H$4,'Entocentric lens DB'!$B$4:$U$4,0),0),"")</f>
        <v>M27x0.5</v>
      </c>
      <c r="H7" s="35" t="str">
        <f>IFERROR(VLOOKUP($C7,'Entocentric lens DB'!$B$6:$U$312,MATCH('Entocentric lens DB'!$Q$4,'Entocentric lens DB'!$B$4:$U$4,0),0),"")</f>
        <v>200-500$</v>
      </c>
      <c r="I7" s="42" t="str">
        <f>IFERROR(VLOOKUP($C7,'Entocentric lens DB'!$B$6:$U$312,MATCH('Entocentric lens DB'!$R$4,'Entocentric lens DB'!$B$4:$U$4,0),0),"")</f>
        <v>EL-16-40-TC-VIS-5D-M27</v>
      </c>
      <c r="J7" s="35" t="str">
        <f>IFERROR(VLOOKUP($I7,'Optotune lens DB'!$B$5:$I$25,MATCH('Optotune lens DB'!$I$4,'Optotune lens DB'!$B$4:$I$4,0),0),"")</f>
        <v>500-1000$</v>
      </c>
      <c r="K7" s="3" t="s">
        <v>114</v>
      </c>
      <c r="L7" s="35" t="str">
        <f>IFERROR(VLOOKUP($C7,'Entocentric lens DB'!$B$6:$U$312,MATCH('Entocentric lens DB'!$S$4,'Entocentric lens DB'!$B$4:$U$4,0),0),"")</f>
        <v>NA</v>
      </c>
      <c r="M7" s="41">
        <f>IF(ISBLANK(C7),"",'Entocentric lenses'!$H$3)</f>
        <v>2300</v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>inf</v>
      </c>
      <c r="O7" s="32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>200</v>
      </c>
      <c r="P7" s="35"/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3.5</v>
      </c>
    </row>
    <row r="8" spans="1:19">
      <c r="B8" s="3" t="str">
        <f>IFERROR(VLOOKUP($C8,'Entocentric lens DB'!$B$6:$U$312,MATCH('Entocentric lens DB'!$C$4,'Entocentric lens DB'!$B$4:$U$4,0),0),"")</f>
        <v>Tamron</v>
      </c>
      <c r="C8" s="49" t="s">
        <v>236</v>
      </c>
      <c r="D8" s="35">
        <f>IFERROR(VLOOKUP($C8,'Entocentric lens DB'!$B$6:$U$312,MATCH('Entocentric lens DB'!$D$4,'Entocentric lens DB'!$B$4:$U$4,0),0),"")</f>
        <v>75</v>
      </c>
      <c r="E8" s="35" t="str">
        <f>IFERROR(VLOOKUP($C8,'Entocentric lens DB'!$B$6:$U$312,MATCH('Entocentric lens DB'!$F$4,'Entocentric lens DB'!$B$4:$U$4,0),0),"")</f>
        <v>C-mount</v>
      </c>
      <c r="F8" s="35" t="str">
        <f>IFERROR(VLOOKUP($C8,'Entocentric lens DB'!$B$6:$U$312,MATCH('Entocentric lens DB'!$G$4,'Entocentric lens DB'!$B$4:$U$4,0),0),"")</f>
        <v>1/1.2"</v>
      </c>
      <c r="G8" s="35" t="str">
        <f>IFERROR(VLOOKUP($C8,'Entocentric lens DB'!$B$6:$U$312,MATCH('Entocentric lens DB'!$H$4,'Entocentric lens DB'!$B$4:$U$4,0),0),"")</f>
        <v>M27x0.5</v>
      </c>
      <c r="H8" s="35" t="str">
        <f>IFERROR(VLOOKUP($C8,'Entocentric lens DB'!$B$6:$U$312,MATCH('Entocentric lens DB'!$Q$4,'Entocentric lens DB'!$B$4:$U$4,0),0),"")</f>
        <v>200-500$</v>
      </c>
      <c r="I8" s="42" t="s">
        <v>179</v>
      </c>
      <c r="J8" s="35" t="str">
        <f>IFERROR(VLOOKUP($I8,'Optotune lens DB'!$B$5:$I$25,MATCH('Optotune lens DB'!$I$4,'Optotune lens DB'!$B$4:$I$4,0),0),"")</f>
        <v>500-1000$</v>
      </c>
      <c r="K8" s="3" t="s">
        <v>175</v>
      </c>
      <c r="L8" s="35" t="str">
        <f>IFERROR(VLOOKUP($C8,'Entocentric lens DB'!$B$6:$U$312,MATCH('Entocentric lens DB'!$S$4,'Entocentric lens DB'!$B$4:$U$4,0),0),"")</f>
        <v>NA</v>
      </c>
      <c r="M8" s="41"/>
      <c r="N8" s="76">
        <v>415</v>
      </c>
      <c r="O8" s="76">
        <v>350</v>
      </c>
      <c r="P8" s="35"/>
      <c r="Q8" s="45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>3.5</v>
      </c>
    </row>
    <row r="9" spans="1:19">
      <c r="B9" s="3" t="str">
        <f>IFERROR(VLOOKUP($C9,'Entocentric lens DB'!$B$6:$U$312,MATCH('Entocentric lens DB'!$C$4,'Entocentric lens DB'!$B$4:$U$4,0),0),"")</f>
        <v>Optart</v>
      </c>
      <c r="C9" s="49" t="s">
        <v>194</v>
      </c>
      <c r="D9" s="35">
        <f>IFERROR(VLOOKUP($C9,'Entocentric lens DB'!$B$6:$U$312,MATCH('Entocentric lens DB'!$D$4,'Entocentric lens DB'!$B$4:$U$4,0),0),"")</f>
        <v>75</v>
      </c>
      <c r="E9" s="35" t="str">
        <f>IFERROR(VLOOKUP($C9,'Entocentric lens DB'!$B$6:$U$312,MATCH('Entocentric lens DB'!$F$4,'Entocentric lens DB'!$B$4:$U$4,0),0),"")</f>
        <v>C-mount</v>
      </c>
      <c r="F9" s="35" t="str">
        <f>IFERROR(VLOOKUP($C9,'Entocentric lens DB'!$B$6:$U$312,MATCH('Entocentric lens DB'!$G$4,'Entocentric lens DB'!$B$4:$U$4,0),0),"")</f>
        <v>1"</v>
      </c>
      <c r="G9" s="35" t="str">
        <f>IFERROR(VLOOKUP($C9,'Entocentric lens DB'!$B$6:$U$312,MATCH('Entocentric lens DB'!$H$4,'Entocentric lens DB'!$B$4:$U$4,0),0),"")</f>
        <v>M55XP0.75</v>
      </c>
      <c r="H9" s="35" t="str">
        <f>IFERROR(VLOOKUP($C9,'Entocentric lens DB'!$B$6:$U$312,MATCH('Entocentric lens DB'!$Q$4,'Entocentric lens DB'!$B$4:$U$4,0),0),"")</f>
        <v>On Request</v>
      </c>
      <c r="I9" s="42" t="str">
        <f>IFERROR(VLOOKUP($C9,'Entocentric lens DB'!$B$6:$U$312,MATCH('Entocentric lens DB'!$R$4,'Entocentric lens DB'!$B$4:$U$4,0),0),"")</f>
        <v>EL-16-40-TC-VIS-5D-C</v>
      </c>
      <c r="J9" s="35" t="str">
        <f>IFERROR(VLOOKUP($I9,'Optotune lens DB'!$B$5:$I$25,MATCH('Optotune lens DB'!$I$4,'Optotune lens DB'!$B$4:$I$4,0),0),"")</f>
        <v>500-1000$</v>
      </c>
      <c r="K9" s="3" t="s">
        <v>175</v>
      </c>
      <c r="L9" s="35" t="str">
        <f>IFERROR(VLOOKUP($C9,'Entocentric lens DB'!$B$6:$U$312,MATCH('Entocentric lens DB'!$S$4,'Entocentric lens DB'!$B$4:$U$4,0),0),"")</f>
        <v>NA</v>
      </c>
      <c r="M9" s="41"/>
      <c r="N9" s="76">
        <v>415</v>
      </c>
      <c r="O9" s="76">
        <v>350</v>
      </c>
      <c r="P9" s="35"/>
      <c r="Q9" s="45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>5</v>
      </c>
    </row>
    <row r="10" spans="1:19">
      <c r="B10" s="3" t="str">
        <f>IFERROR(VLOOKUP($C10,'Entocentric lens DB'!$B$6:$U$312,MATCH('Entocentric lens DB'!$C$4,'Entocentric lens DB'!$B$4:$U$4,0),0),"")</f>
        <v>Optart</v>
      </c>
      <c r="C10" s="49" t="s">
        <v>195</v>
      </c>
      <c r="D10" s="35">
        <f>IFERROR(VLOOKUP($C10,'Entocentric lens DB'!$B$6:$U$312,MATCH('Entocentric lens DB'!$D$4,'Entocentric lens DB'!$B$4:$U$4,0),0),"")</f>
        <v>75</v>
      </c>
      <c r="E10" s="35" t="str">
        <f>IFERROR(VLOOKUP($C10,'Entocentric lens DB'!$B$6:$U$312,MATCH('Entocentric lens DB'!$F$4,'Entocentric lens DB'!$B$4:$U$4,0),0),"")</f>
        <v>C-mount</v>
      </c>
      <c r="F10" s="35" t="str">
        <f>IFERROR(VLOOKUP($C10,'Entocentric lens DB'!$B$6:$U$312,MATCH('Entocentric lens DB'!$G$4,'Entocentric lens DB'!$B$4:$U$4,0),0),"")</f>
        <v>2/3"</v>
      </c>
      <c r="G10" s="35" t="str">
        <f>IFERROR(VLOOKUP($C10,'Entocentric lens DB'!$B$6:$U$312,MATCH('Entocentric lens DB'!$H$4,'Entocentric lens DB'!$B$4:$U$4,0),0),"")</f>
        <v>M34XP0.5</v>
      </c>
      <c r="H10" s="35" t="str">
        <f>IFERROR(VLOOKUP($C10,'Entocentric lens DB'!$B$6:$U$312,MATCH('Entocentric lens DB'!$Q$4,'Entocentric lens DB'!$B$4:$U$4,0),0),"")</f>
        <v>On Request</v>
      </c>
      <c r="I10" s="42" t="str">
        <f>IFERROR(VLOOKUP($C10,'Entocentric lens DB'!$B$6:$U$312,MATCH('Entocentric lens DB'!$R$4,'Entocentric lens DB'!$B$4:$U$4,0),0),"")</f>
        <v>EL-16-40-TC-VIS-5D-C</v>
      </c>
      <c r="J10" s="35" t="str">
        <f>IFERROR(VLOOKUP($I10,'Optotune lens DB'!$B$5:$I$25,MATCH('Optotune lens DB'!$I$4,'Optotune lens DB'!$B$4:$I$4,0),0),"")</f>
        <v>500-1000$</v>
      </c>
      <c r="K10" s="3" t="s">
        <v>175</v>
      </c>
      <c r="L10" s="35" t="str">
        <f>IFERROR(VLOOKUP($C10,'Entocentric lens DB'!$B$6:$U$312,MATCH('Entocentric lens DB'!$S$4,'Entocentric lens DB'!$B$4:$U$4,0),0),"")</f>
        <v>NA</v>
      </c>
      <c r="M10" s="41"/>
      <c r="N10" s="76">
        <v>415</v>
      </c>
      <c r="O10" s="76">
        <v>350</v>
      </c>
      <c r="P10" s="35"/>
      <c r="Q10" s="45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>5</v>
      </c>
    </row>
    <row r="11" spans="1:19">
      <c r="B11" s="3" t="str">
        <f>IFERROR(VLOOKUP($C11,'Entocentric lens DB'!$B$6:$U$312,MATCH('Entocentric lens DB'!$C$4,'Entocentric lens DB'!$B$4:$U$4,0),0),"")</f>
        <v/>
      </c>
      <c r="D11" s="35" t="str">
        <f>IFERROR(VLOOKUP($C11,'Entocentric lens DB'!$B$6:$U$312,MATCH('Entocentric lens DB'!$D$4,'Entocentric lens DB'!$B$4:$U$4,0),0),"")</f>
        <v/>
      </c>
      <c r="E11" s="35" t="str">
        <f>IFERROR(VLOOKUP($C11,'Entocentric lens DB'!$B$6:$U$312,MATCH('Entocentric lens DB'!$F$4,'Entocentric lens DB'!$B$4:$U$4,0),0),"")</f>
        <v/>
      </c>
      <c r="F11" s="35" t="str">
        <f>IFERROR(VLOOKUP($C11,'Entocentric lens DB'!$B$6:$U$312,MATCH('Entocentric lens DB'!$G$4,'Entocentric lens DB'!$B$4:$U$4,0),0),"")</f>
        <v/>
      </c>
      <c r="G11" s="35" t="str">
        <f>IFERROR(VLOOKUP($C11,'Entocentric lens DB'!$B$6:$U$312,MATCH('Entocentric lens DB'!$H$4,'Entocentric lens DB'!$B$4:$U$4,0),0),"")</f>
        <v/>
      </c>
      <c r="H11" s="35" t="str">
        <f>IFERROR(VLOOKUP($C11,'Entocentric lens DB'!$B$6:$U$312,MATCH('Entocentric lens DB'!$Q$4,'Entocentric lens DB'!$B$4:$U$4,0),0),"")</f>
        <v/>
      </c>
      <c r="I11" s="42"/>
      <c r="J11" s="35"/>
      <c r="L11" s="35"/>
      <c r="M11" s="41" t="str">
        <f>IF(ISBLANK(C11),"",'Entocentric lenses'!$H$3)</f>
        <v/>
      </c>
      <c r="N11" s="32"/>
      <c r="O11" s="32"/>
      <c r="P11" s="35"/>
      <c r="Q11" s="45"/>
    </row>
    <row r="12" spans="1:19">
      <c r="B12" s="3" t="str">
        <f>IFERROR(VLOOKUP($C12,'Entocentric lens DB'!$B$6:$U$312,MATCH('Entocentric lens DB'!$C$4,'Entocentric lens DB'!$B$4:$U$4,0),0),"")</f>
        <v/>
      </c>
      <c r="D12" s="35" t="str">
        <f>IFERROR(VLOOKUP($C12,'Entocentric lens DB'!$B$6:$U$312,MATCH('Entocentric lens DB'!$D$4,'Entocentric lens DB'!$B$4:$U$4,0),0),"")</f>
        <v/>
      </c>
      <c r="E12" s="35" t="str">
        <f>IFERROR(VLOOKUP($C12,'Entocentric lens DB'!$B$6:$U$312,MATCH('Entocentric lens DB'!$F$4,'Entocentric lens DB'!$B$4:$U$4,0),0),"")</f>
        <v/>
      </c>
      <c r="F12" s="35" t="str">
        <f>IFERROR(VLOOKUP($C12,'Entocentric lens DB'!$B$6:$U$312,MATCH('Entocentric lens DB'!$G$4,'Entocentric lens DB'!$B$4:$U$4,0),0),"")</f>
        <v/>
      </c>
      <c r="G12" s="35" t="str">
        <f>IFERROR(VLOOKUP($C12,'Entocentric lens DB'!$B$6:$U$312,MATCH('Entocentric lens DB'!$H$4,'Entocentric lens DB'!$B$4:$U$4,0),0),"")</f>
        <v/>
      </c>
      <c r="H12" s="35" t="str">
        <f>IFERROR(VLOOKUP($C12,'Entocentric lens DB'!$B$6:$U$312,MATCH('Entocentric lens DB'!$Q$4,'Entocentric lens DB'!$B$4:$U$4,0),0),"")</f>
        <v/>
      </c>
      <c r="I12" s="42"/>
      <c r="J12" s="35"/>
      <c r="L12" s="35"/>
      <c r="M12" s="41" t="str">
        <f>IF(ISBLANK(C12),"",'Entocentric lenses'!$H$3)</f>
        <v/>
      </c>
      <c r="N12" s="32"/>
      <c r="O12" s="32"/>
      <c r="P12" s="35"/>
      <c r="Q12" s="45"/>
    </row>
    <row r="13" spans="1:19">
      <c r="B13" s="3" t="str">
        <f>IFERROR(VLOOKUP($C13,'Entocentric lens DB'!$B$6:$U$312,MATCH('Entocentric lens DB'!$C$4,'Entocentric lens DB'!$B$4:$U$4,0),0),"")</f>
        <v/>
      </c>
      <c r="D13" s="35" t="str">
        <f>IFERROR(VLOOKUP($C13,'Entocentric lens DB'!$B$6:$U$312,MATCH('Entocentric lens DB'!$D$4,'Entocentric lens DB'!$B$4:$U$4,0),0),"")</f>
        <v/>
      </c>
      <c r="E13" s="35" t="str">
        <f>IFERROR(VLOOKUP($C13,'Entocentric lens DB'!$B$6:$U$312,MATCH('Entocentric lens DB'!$F$4,'Entocentric lens DB'!$B$4:$U$4,0),0),"")</f>
        <v/>
      </c>
      <c r="F13" s="35" t="str">
        <f>IFERROR(VLOOKUP($C13,'Entocentric lens DB'!$B$6:$U$312,MATCH('Entocentric lens DB'!$G$4,'Entocentric lens DB'!$B$4:$U$4,0),0),"")</f>
        <v/>
      </c>
      <c r="G13" s="35" t="str">
        <f>IFERROR(VLOOKUP($C13,'Entocentric lens DB'!$B$6:$U$312,MATCH('Entocentric lens DB'!$H$4,'Entocentric lens DB'!$B$4:$U$4,0),0),"")</f>
        <v/>
      </c>
      <c r="H13" s="35" t="str">
        <f>IFERROR(VLOOKUP($C13,'Entocentric lens DB'!$B$6:$U$312,MATCH('Entocentric lens DB'!$Q$4,'Entocentric lens DB'!$B$4:$U$4,0),0),"")</f>
        <v/>
      </c>
      <c r="I13" s="42"/>
      <c r="J13" s="35"/>
      <c r="L13" s="35"/>
      <c r="M13" s="41" t="str">
        <f>IF(ISBLANK(C13),"",'Entocentric lenses'!$H$3)</f>
        <v/>
      </c>
      <c r="N13" s="32"/>
      <c r="O13" s="32"/>
      <c r="P13" s="35"/>
      <c r="Q13" s="45"/>
    </row>
    <row r="14" spans="1:19">
      <c r="B14" s="3" t="str">
        <f>IFERROR(VLOOKUP($C14,'Entocentric lens DB'!$B$6:$U$312,MATCH('Entocentric lens DB'!$C$4,'Entocentric lens DB'!$B$4:$U$4,0),0),"")</f>
        <v/>
      </c>
      <c r="D14" s="35" t="str">
        <f>IFERROR(VLOOKUP($C14,'Entocentric lens DB'!$B$6:$U$312,MATCH('Entocentric lens DB'!$D$4,'Entocentric lens DB'!$B$4:$U$4,0),0),"")</f>
        <v/>
      </c>
      <c r="E14" s="35" t="str">
        <f>IFERROR(VLOOKUP($C14,'Entocentric lens DB'!$B$6:$U$312,MATCH('Entocentric lens DB'!$F$4,'Entocentric lens DB'!$B$4:$U$4,0),0),"")</f>
        <v/>
      </c>
      <c r="F14" s="35" t="str">
        <f>IFERROR(VLOOKUP($C14,'Entocentric lens DB'!$B$6:$U$312,MATCH('Entocentric lens DB'!$G$4,'Entocentric lens DB'!$B$4:$U$4,0),0),"")</f>
        <v/>
      </c>
      <c r="G14" s="35" t="str">
        <f>IFERROR(VLOOKUP($C14,'Entocentric lens DB'!$B$6:$U$312,MATCH('Entocentric lens DB'!$H$4,'Entocentric lens DB'!$B$4:$U$4,0),0),"")</f>
        <v/>
      </c>
      <c r="H14" s="35" t="str">
        <f>IFERROR(VLOOKUP($C14,'Entocentric lens DB'!$B$6:$U$312,MATCH('Entocentric lens DB'!$Q$4,'Entocentric lens DB'!$B$4:$U$4,0),0),"")</f>
        <v/>
      </c>
      <c r="I14" s="42"/>
      <c r="J14" s="35"/>
      <c r="L14" s="35"/>
      <c r="M14" s="41" t="str">
        <f>IF(ISBLANK(C14),"",'Entocentric lenses'!$H$3)</f>
        <v/>
      </c>
      <c r="N14" s="32"/>
      <c r="O14" s="32"/>
      <c r="P14" s="35"/>
      <c r="Q14" s="45"/>
    </row>
    <row r="15" spans="1:19">
      <c r="B15" s="3" t="str">
        <f>IFERROR(VLOOKUP($C15,'Entocentric lens DB'!$B$6:$U$312,MATCH('Entocentric lens DB'!$C$4,'Entocentric lens DB'!$B$4:$U$4,0),0),"")</f>
        <v/>
      </c>
      <c r="D15" s="35" t="str">
        <f>IFERROR(VLOOKUP($C15,'Entocentric lens DB'!$B$6:$U$312,MATCH('Entocentric lens DB'!$D$4,'Entocentric lens DB'!$B$4:$U$4,0),0),"")</f>
        <v/>
      </c>
      <c r="E15" s="35" t="str">
        <f>IFERROR(VLOOKUP($C15,'Entocentric lens DB'!$B$6:$U$312,MATCH('Entocentric lens DB'!$F$4,'Entocentric lens DB'!$B$4:$U$4,0),0),"")</f>
        <v/>
      </c>
      <c r="F15" s="35" t="str">
        <f>IFERROR(VLOOKUP($C15,'Entocentric lens DB'!$B$6:$U$312,MATCH('Entocentric lens DB'!$G$4,'Entocentric lens DB'!$B$4:$U$4,0),0),"")</f>
        <v/>
      </c>
      <c r="G15" s="35" t="str">
        <f>IFERROR(VLOOKUP($C15,'Entocentric lens DB'!$B$6:$U$312,MATCH('Entocentric lens DB'!$H$4,'Entocentric lens DB'!$B$4:$U$4,0),0),"")</f>
        <v/>
      </c>
      <c r="H15" s="35" t="str">
        <f>IFERROR(VLOOKUP($C15,'Entocentric lens DB'!$B$6:$U$312,MATCH('Entocentric lens DB'!$Q$4,'Entocentric lens DB'!$B$4:$U$4,0),0),"")</f>
        <v/>
      </c>
      <c r="I15" s="42"/>
      <c r="J15" s="35"/>
      <c r="L15" s="35"/>
      <c r="M15" s="41" t="str">
        <f>IF(ISBLANK(C15),"",'Entocentric lenses'!$H$3)</f>
        <v/>
      </c>
      <c r="N15" s="32"/>
      <c r="O15" s="32"/>
      <c r="P15" s="35"/>
      <c r="Q15" s="45"/>
    </row>
    <row r="16" spans="1:19">
      <c r="B16" s="3" t="str">
        <f>IFERROR(VLOOKUP($C16,'Entocentric lens DB'!$B$6:$U$312,MATCH('Entocentric lens DB'!$C$4,'Entocentric lens DB'!$B$4:$U$4,0),0),"")</f>
        <v/>
      </c>
      <c r="D16" s="35" t="str">
        <f>IFERROR(VLOOKUP($C16,'Entocentric lens DB'!$B$6:$U$312,MATCH('Entocentric lens DB'!$D$4,'Entocentric lens DB'!$B$4:$U$4,0),0),"")</f>
        <v/>
      </c>
      <c r="E16" s="35" t="str">
        <f>IFERROR(VLOOKUP($C16,'Entocentric lens DB'!$B$6:$U$312,MATCH('Entocentric lens DB'!$F$4,'Entocentric lens DB'!$B$4:$U$4,0),0),"")</f>
        <v/>
      </c>
      <c r="F16" s="35" t="str">
        <f>IFERROR(VLOOKUP($C16,'Entocentric lens DB'!$B$6:$U$312,MATCH('Entocentric lens DB'!$G$4,'Entocentric lens DB'!$B$4:$U$4,0),0),"")</f>
        <v/>
      </c>
      <c r="G16" s="35" t="str">
        <f>IFERROR(VLOOKUP($C16,'Entocentric lens DB'!$B$6:$U$312,MATCH('Entocentric lens DB'!$H$4,'Entocentric lens DB'!$B$4:$U$4,0),0),"")</f>
        <v/>
      </c>
      <c r="H16" s="35" t="str">
        <f>IFERROR(VLOOKUP($C16,'Entocentric lens DB'!$B$6:$U$312,MATCH('Entocentric lens DB'!$Q$4,'Entocentric lens DB'!$B$4:$U$4,0),0),"")</f>
        <v/>
      </c>
      <c r="I16" s="42"/>
      <c r="J16" s="35"/>
      <c r="L16" s="35"/>
      <c r="M16" s="41" t="str">
        <f>IF(ISBLANK(C16),"",'Entocentric lenses'!$H$3)</f>
        <v/>
      </c>
      <c r="N16" s="32"/>
      <c r="O16" s="32"/>
      <c r="P16" s="35"/>
      <c r="Q16" s="45"/>
    </row>
    <row r="17" spans="2:19">
      <c r="B17" s="3" t="str">
        <f>IFERROR(VLOOKUP($C17,'Entocentric lens DB'!$B$6:$U$312,MATCH('Entocentric lens DB'!$C$4,'Entocentric lens DB'!$B$4:$U$4,0),0),"")</f>
        <v/>
      </c>
      <c r="D17" s="35" t="str">
        <f>IFERROR(VLOOKUP($C17,'Entocentric lens DB'!$B$6:$U$312,MATCH('Entocentric lens DB'!$D$4,'Entocentric lens DB'!$B$4:$U$4,0),0),"")</f>
        <v/>
      </c>
      <c r="E17" s="35" t="str">
        <f>IFERROR(VLOOKUP($C17,'Entocentric lens DB'!$B$6:$U$312,MATCH('Entocentric lens DB'!$F$4,'Entocentric lens DB'!$B$4:$U$4,0),0),"")</f>
        <v/>
      </c>
      <c r="F17" s="35" t="str">
        <f>IFERROR(VLOOKUP($C17,'Entocentric lens DB'!$B$6:$U$312,MATCH('Entocentric lens DB'!$G$4,'Entocentric lens DB'!$B$4:$U$4,0),0),"")</f>
        <v/>
      </c>
      <c r="G17" s="35" t="str">
        <f>IFERROR(VLOOKUP($C17,'Entocentric lens DB'!$B$6:$U$312,MATCH('Entocentric lens DB'!$H$4,'Entocentric lens DB'!$B$4:$U$4,0),0),"")</f>
        <v/>
      </c>
      <c r="H17" s="35" t="str">
        <f>IFERROR(VLOOKUP($C17,'Entocentric lens DB'!$B$6:$U$312,MATCH('Entocentric lens DB'!$Q$4,'Entocentric lens DB'!$B$4:$U$4,0),0),"")</f>
        <v/>
      </c>
      <c r="I17" s="42"/>
      <c r="J17" s="35"/>
      <c r="L17" s="35"/>
      <c r="M17" s="41" t="str">
        <f>IF(ISBLANK(C17),"",'Entocentric lenses'!$H$3)</f>
        <v/>
      </c>
      <c r="N17" s="32"/>
      <c r="O17" s="32"/>
      <c r="P17" s="35"/>
      <c r="Q17" s="45"/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/>
      <c r="J18" s="35"/>
      <c r="L18" s="35"/>
      <c r="M18" s="41" t="str">
        <f>IF(ISBLANK(C18),"",'Entocentric lenses'!$H$3)</f>
        <v/>
      </c>
      <c r="N18" s="32"/>
      <c r="O18" s="32"/>
      <c r="P18" s="35"/>
      <c r="Q18" s="45"/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IF(ISBLANK(C20),"",'Entocentric lenses'!$H$3)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" t="str">
        <f>IFERROR(VLOOKUP($C21,'Entocentric lens DB'!$B$6:$U$312,MATCH('Entocentric lens DB'!$C$4,'Entocentric lens DB'!$B$4:$U$4,0),0),"")</f>
        <v/>
      </c>
      <c r="D21" s="35" t="str">
        <f>IFERROR(VLOOKUP($C21,'Entocentric lens DB'!$B$6:$U$312,MATCH('Entocentric lens DB'!$D$4,'Entocentric lens DB'!$B$4:$U$4,0),0),"")</f>
        <v/>
      </c>
      <c r="E21" s="35" t="str">
        <f>IFERROR(VLOOKUP($C21,'Entocentric lens DB'!$B$6:$U$312,MATCH('Entocentric lens DB'!$F$4,'Entocentric lens DB'!$B$4:$U$4,0),0),"")</f>
        <v/>
      </c>
      <c r="F21" s="35" t="str">
        <f>IFERROR(VLOOKUP($C21,'Entocentric lens DB'!$B$6:$U$312,MATCH('Entocentric lens DB'!$G$4,'Entocentric lens DB'!$B$4:$U$4,0),0),"")</f>
        <v/>
      </c>
      <c r="G21" s="35" t="str">
        <f>IFERROR(VLOOKUP($C21,'Entocentric lens DB'!$B$6:$U$312,MATCH('Entocentric lens DB'!$H$4,'Entocentric lens DB'!$B$4:$U$4,0),0),"")</f>
        <v/>
      </c>
      <c r="H21" s="35" t="str">
        <f>IFERROR(VLOOKUP($C21,'Entocentric lens DB'!$B$6:$U$312,MATCH('Entocentric lens DB'!$Q$4,'Entocentric lens DB'!$B$4:$U$4,0),0),"")</f>
        <v/>
      </c>
      <c r="I21" s="42" t="str">
        <f>IFERROR(VLOOKUP($C21,'Entocentric lens DB'!$B$6:$U$312,MATCH('Entocentric lens DB'!$R$4,'Entocentric lens DB'!$B$4:$U$4,0),0),"")</f>
        <v/>
      </c>
      <c r="J21" s="35" t="str">
        <f>IFERROR(VLOOKUP($I21,'Optotune lens DB'!$B$5:$I$25,MATCH('Optotune lens DB'!$I$4,'Optotune lens DB'!$B$4:$I$4,0),0),"")</f>
        <v/>
      </c>
      <c r="L21" s="35" t="str">
        <f>IFERROR(VLOOKUP($C21,'Entocentric lens DB'!$B$6:$U$312,MATCH('Entocentric lens DB'!$S$4,'Entocentric lens DB'!$B$4:$U$4,0),0),"")</f>
        <v/>
      </c>
      <c r="M21" s="41" t="str">
        <f>IF(ISBLANK(C21),"",'Overview (Tele)'!$H$3)</f>
        <v/>
      </c>
      <c r="N21" s="32" t="str">
        <f>IF(ISBLANK(C21),"",IF(IFERROR(1000/(1000/$M21+VLOOKUP($I21,'Optotune lens DB'!$B$5:$H$25,MATCH('Optotune lens DB'!$D$4,'Optotune lens DB'!$B$4:$H$4,0),0)),"inf")&lt;0,"inf",IFERROR(1000/(1000/$M21+VLOOKUP($I21,'Optotune lens DB'!$B$5:$H$25,MATCH('Optotune lens DB'!$D$4,'Optotune lens DB'!$B$4:$H$4,0),0)),"inf")))</f>
        <v/>
      </c>
      <c r="O21" s="32" t="str">
        <f>IF(ISBLANK(C21),"",IF(N21="inf",1000/(VLOOKUP($I21,'Optotune lens DB'!$B$5:$H$25,MATCH('Optotune lens DB'!$E$4,'Optotune lens DB'!$B$4:$H$4,0),0)-VLOOKUP($I21,'Optotune lens DB'!$B$5:$H$25,MATCH('Optotune lens DB'!$D$4,'Optotune lens DB'!$B$4:$H$4,0),0)),1000/(1000/$M21+VLOOKUP($I21,'Optotune lens DB'!$B$5:$H$25,MATCH('Optotune lens DB'!$E$4,'Optotune lens DB'!$B$4:$H$4,0),0))))</f>
        <v/>
      </c>
      <c r="P21" s="35"/>
      <c r="Q21" s="45" t="str">
        <f>IFERROR(IF(VLOOKUP($C21,'Entocentric lens DB'!$B$6:$U$312,MATCH('Entocentric lens DB'!$N$4,'Entocentric lens DB'!$B$4:$U$4,0),0)=0,"",VLOOKUP($C21,'Entocentric lens DB'!$B$6:$U$312,MATCH('Entocentric lens DB'!$N$4,'Entocentric lens DB'!$B$4:$U$4,0),0)),"")</f>
        <v/>
      </c>
    </row>
    <row r="22" spans="2:19">
      <c r="B22" s="31" t="s">
        <v>121</v>
      </c>
      <c r="C22" s="30" t="s">
        <v>0</v>
      </c>
      <c r="D22" s="30" t="s">
        <v>0</v>
      </c>
      <c r="E22" s="30" t="s">
        <v>0</v>
      </c>
      <c r="F22" s="30" t="s">
        <v>0</v>
      </c>
      <c r="G22" s="30" t="s">
        <v>0</v>
      </c>
      <c r="H22" s="30" t="s">
        <v>0</v>
      </c>
      <c r="I22" s="30" t="s">
        <v>0</v>
      </c>
      <c r="J22" s="30" t="s">
        <v>0</v>
      </c>
      <c r="K22" s="30" t="s">
        <v>0</v>
      </c>
      <c r="L22" s="30" t="s">
        <v>0</v>
      </c>
      <c r="M22" s="30" t="s">
        <v>0</v>
      </c>
      <c r="N22" s="30" t="s">
        <v>0</v>
      </c>
      <c r="O22" s="30" t="s">
        <v>0</v>
      </c>
      <c r="P22" s="30" t="s">
        <v>0</v>
      </c>
      <c r="Q22" s="30" t="s">
        <v>0</v>
      </c>
      <c r="R22" s="30" t="s">
        <v>0</v>
      </c>
      <c r="S22" s="30" t="s">
        <v>0</v>
      </c>
    </row>
    <row r="24" spans="2:19">
      <c r="B24" s="158" t="s">
        <v>64</v>
      </c>
    </row>
  </sheetData>
  <phoneticPr fontId="20" type="noConversion"/>
  <dataValidations count="4">
    <dataValidation type="list" allowBlank="1" showInputMessage="1" showErrorMessage="1" sqref="E5:E21" xr:uid="{00000000-0002-0000-1500-000000000000}">
      <formula1>Mounts</formula1>
    </dataValidation>
    <dataValidation type="list" allowBlank="1" showInputMessage="1" showErrorMessage="1" sqref="F5:F21" xr:uid="{00000000-0002-0000-1500-000001000000}">
      <formula1>Formats</formula1>
    </dataValidation>
    <dataValidation type="list" allowBlank="1" showInputMessage="1" showErrorMessage="1" sqref="G5:G21" xr:uid="{00000000-0002-0000-1500-000002000000}">
      <formula1>Filter</formula1>
    </dataValidation>
    <dataValidation type="list" allowBlank="1" showInputMessage="1" showErrorMessage="1" sqref="J5:J21 H5:H21" xr:uid="{00000000-0002-0000-1500-000003000000}">
      <formula1>Prices</formula1>
    </dataValidation>
  </dataValidations>
  <hyperlinks>
    <hyperlink ref="B2" location="'Entocentric lenses'!A1" display="Back to overview" xr:uid="{25051FBD-D1EE-421B-B75A-A49F189B6DC0}"/>
    <hyperlink ref="B24" location="'Entocentric lens DB'!A1" display="Entocentric lens database" xr:uid="{BB8E778B-5B72-4F35-9ADD-B11FF5B205D0}"/>
  </hyperlinks>
  <pageMargins left="0.3" right="0.3" top="0.5" bottom="0.5" header="0.1" footer="0.1"/>
  <pageSetup paperSize="9" scale="55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D10E5-A054-4584-AD53-C4F10A529755}">
  <sheetPr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237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Opto Engineering</v>
      </c>
      <c r="C5" s="3" t="s">
        <v>199</v>
      </c>
      <c r="D5" s="35">
        <f>IFERROR(VLOOKUP($C5,'Entocentric lens DB'!$B$6:$U$312,MATCH('Entocentric lens DB'!$D$4,'Entocentric lens DB'!$B$4:$U$4,0),0),"")</f>
        <v>6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2/3"</v>
      </c>
      <c r="G5" s="35" t="str">
        <f>IFERROR(VLOOKUP($C5,'Entocentric lens DB'!$B$6:$U$312,MATCH('Entocentric lens DB'!$H$4,'Entocentric lens DB'!$B$4:$U$4,0),0),"")</f>
        <v>M30.5x0.5</v>
      </c>
      <c r="H5" s="35" t="str">
        <f>IFERROR(VLOOKUP($C5,'Entocentric lens DB'!$B$6:$U$312,MATCH('Entocentric lens DB'!$Q$4,'Entocentric lens DB'!$B$4:$U$4,0),0),"")</f>
        <v>500-1000$</v>
      </c>
      <c r="I5" s="42" t="str">
        <f>IFERROR(VLOOKUP($C5,'Entocentric lens DB'!$B$6:$U$312,MATCH('Entocentric lens DB'!$R$4,'Entocentric lens DB'!$B$4:$U$4,0),0),"")</f>
        <v>EL-3-10-VIS-26D-FPC</v>
      </c>
      <c r="J5" s="35" t="str">
        <f>IFERROR(VLOOKUP($I5,'Optotune lens DB'!$B$5:$I$25,MATCH('Optotune lens DB'!$I$4,'Optotune lens DB'!$B$4:$I$4,0),0),"")</f>
        <v>100-200$</v>
      </c>
      <c r="K5" s="3" t="s">
        <v>119</v>
      </c>
      <c r="L5" s="35" t="str">
        <f>IFERROR(VLOOKUP($C5,'Entocentric lens DB'!$B$6:$U$312,MATCH('Entocentric lens DB'!$S$4,'Entocentric lens DB'!$B$4:$U$4,0),0),"")</f>
        <v>NA</v>
      </c>
      <c r="M5" s="41"/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v>100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3.5</v>
      </c>
    </row>
    <row r="6" spans="1:19">
      <c r="B6" s="3" t="str">
        <f>IFERROR(VLOOKUP($C6,'Entocentric lens DB'!$B$6:$U$312,MATCH('Entocentric lens DB'!$C$4,'Entocentric lens DB'!$B$4:$U$4,0),0),"")</f>
        <v/>
      </c>
      <c r="D6" s="35" t="str">
        <f>IFERROR(VLOOKUP($C6,'Entocentric lens DB'!$B$6:$U$312,MATCH('Entocentric lens DB'!$D$4,'Entocentric lens DB'!$B$4:$U$4,0),0),"")</f>
        <v/>
      </c>
      <c r="E6" s="35" t="str">
        <f>IFERROR(VLOOKUP($C6,'Entocentric lens DB'!$B$6:$U$312,MATCH('Entocentric lens DB'!$F$4,'Entocentric lens DB'!$B$4:$U$4,0),0),"")</f>
        <v/>
      </c>
      <c r="F6" s="35" t="str">
        <f>IFERROR(VLOOKUP($C6,'Entocentric lens DB'!$B$6:$U$312,MATCH('Entocentric lens DB'!$G$4,'Entocentric lens DB'!$B$4:$U$4,0),0),"")</f>
        <v/>
      </c>
      <c r="G6" s="35" t="str">
        <f>IFERROR(VLOOKUP($C6,'Entocentric lens DB'!$B$6:$U$312,MATCH('Entocentric lens DB'!$H$4,'Entocentric lens DB'!$B$4:$U$4,0),0),"")</f>
        <v/>
      </c>
      <c r="H6" s="35" t="str">
        <f>IFERROR(VLOOKUP($C6,'Entocentric lens DB'!$B$6:$U$312,MATCH('Entocentric lens DB'!$Q$4,'Entocentric lens DB'!$B$4:$U$4,0),0),"")</f>
        <v/>
      </c>
      <c r="I6" s="42" t="str">
        <f>IFERROR(VLOOKUP($C6,'Entocentric lens DB'!$B$6:$U$312,MATCH('Entocentric lens DB'!$R$4,'Entocentric lens DB'!$B$4:$U$4,0),0),"")</f>
        <v/>
      </c>
      <c r="J6" s="35" t="str">
        <f>IFERROR(VLOOKUP($I6,'Optotune lens DB'!$B$5:$I$25,MATCH('Optotune lens DB'!$I$4,'Optotune lens DB'!$B$4:$I$4,0),0),"")</f>
        <v/>
      </c>
      <c r="L6" s="35" t="str">
        <f>IFERROR(VLOOKUP($C6,'Entocentric lens DB'!$B$6:$U$312,MATCH('Entocentric lens DB'!$S$4,'Entocentric lens DB'!$B$4:$U$4,0),0),"")</f>
        <v/>
      </c>
      <c r="M6" s="41" t="str">
        <f>IF(ISBLANK(C6),"",'Entocentric lenses'!$H$3)</f>
        <v/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/>
      </c>
      <c r="O6" s="32" t="str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/>
      </c>
      <c r="P6" s="35"/>
      <c r="Q6" s="45" t="str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/>
      </c>
    </row>
    <row r="7" spans="1:19">
      <c r="B7" s="3" t="str">
        <f>IFERROR(VLOOKUP($C7,'Entocentric lens DB'!$B$6:$U$312,MATCH('Entocentric lens DB'!$C$4,'Entocentric lens DB'!$B$4:$U$4,0),0),"")</f>
        <v/>
      </c>
      <c r="D7" s="35" t="str">
        <f>IFERROR(VLOOKUP($C7,'Entocentric lens DB'!$B$6:$U$312,MATCH('Entocentric lens DB'!$D$4,'Entocentric lens DB'!$B$4:$U$4,0),0),"")</f>
        <v/>
      </c>
      <c r="E7" s="35" t="str">
        <f>IFERROR(VLOOKUP($C7,'Entocentric lens DB'!$B$6:$U$312,MATCH('Entocentric lens DB'!$F$4,'Entocentric lens DB'!$B$4:$U$4,0),0),"")</f>
        <v/>
      </c>
      <c r="F7" s="35" t="str">
        <f>IFERROR(VLOOKUP($C7,'Entocentric lens DB'!$B$6:$U$312,MATCH('Entocentric lens DB'!$G$4,'Entocentric lens DB'!$B$4:$U$4,0),0),"")</f>
        <v/>
      </c>
      <c r="G7" s="35" t="str">
        <f>IFERROR(VLOOKUP($C7,'Entocentric lens DB'!$B$6:$U$312,MATCH('Entocentric lens DB'!$H$4,'Entocentric lens DB'!$B$4:$U$4,0),0),"")</f>
        <v/>
      </c>
      <c r="H7" s="35" t="str">
        <f>IFERROR(VLOOKUP($C7,'Entocentric lens DB'!$B$6:$U$312,MATCH('Entocentric lens DB'!$Q$4,'Entocentric lens DB'!$B$4:$U$4,0),0),"")</f>
        <v/>
      </c>
      <c r="I7" s="42" t="str">
        <f>IFERROR(VLOOKUP($C7,'Entocentric lens DB'!$B$6:$U$312,MATCH('Entocentric lens DB'!$R$4,'Entocentric lens DB'!$B$4:$U$4,0),0),"")</f>
        <v/>
      </c>
      <c r="J7" s="35" t="str">
        <f>IFERROR(VLOOKUP($I7,'Optotune lens DB'!$B$5:$I$25,MATCH('Optotune lens DB'!$I$4,'Optotune lens DB'!$B$4:$I$4,0),0),"")</f>
        <v/>
      </c>
      <c r="L7" s="35" t="str">
        <f>IFERROR(VLOOKUP($C7,'Entocentric lens DB'!$B$6:$U$312,MATCH('Entocentric lens DB'!$S$4,'Entocentric lens DB'!$B$4:$U$4,0),0),"")</f>
        <v/>
      </c>
      <c r="M7" s="41" t="str">
        <f>IF(ISBLANK(C7),"",'Entocentric lenses'!$H$3)</f>
        <v/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/>
      </c>
      <c r="O7" s="32" t="str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/>
      </c>
      <c r="P7" s="35"/>
      <c r="Q7" s="45" t="str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/>
      </c>
    </row>
    <row r="8" spans="1:19">
      <c r="B8" s="3" t="str">
        <f>IFERROR(VLOOKUP($C8,'Entocentric lens DB'!$B$6:$U$312,MATCH('Entocentric lens DB'!$C$4,'Entocentric lens DB'!$B$4:$U$4,0),0),"")</f>
        <v/>
      </c>
      <c r="D8" s="35" t="str">
        <f>IFERROR(VLOOKUP($C8,'Entocentric lens DB'!$B$6:$U$312,MATCH('Entocentric lens DB'!$D$4,'Entocentric lens DB'!$B$4:$U$4,0),0),"")</f>
        <v/>
      </c>
      <c r="E8" s="35" t="str">
        <f>IFERROR(VLOOKUP($C8,'Entocentric lens DB'!$B$6:$U$312,MATCH('Entocentric lens DB'!$F$4,'Entocentric lens DB'!$B$4:$U$4,0),0),"")</f>
        <v/>
      </c>
      <c r="F8" s="35" t="str">
        <f>IFERROR(VLOOKUP($C8,'Entocentric lens DB'!$B$6:$U$312,MATCH('Entocentric lens DB'!$G$4,'Entocentric lens DB'!$B$4:$U$4,0),0),"")</f>
        <v/>
      </c>
      <c r="G8" s="35" t="str">
        <f>IFERROR(VLOOKUP($C8,'Entocentric lens DB'!$B$6:$U$312,MATCH('Entocentric lens DB'!$H$4,'Entocentric lens DB'!$B$4:$U$4,0),0),"")</f>
        <v/>
      </c>
      <c r="H8" s="35" t="str">
        <f>IFERROR(VLOOKUP($C8,'Entocentric lens DB'!$B$6:$U$312,MATCH('Entocentric lens DB'!$Q$4,'Entocentric lens DB'!$B$4:$U$4,0),0),"")</f>
        <v/>
      </c>
      <c r="I8" s="42" t="str">
        <f>IFERROR(VLOOKUP($C8,'Entocentric lens DB'!$B$6:$U$312,MATCH('Entocentric lens DB'!$R$4,'Entocentric lens DB'!$B$4:$U$4,0),0),"")</f>
        <v/>
      </c>
      <c r="J8" s="35" t="str">
        <f>IFERROR(VLOOKUP($I8,'Optotune lens DB'!$B$5:$I$25,MATCH('Optotune lens DB'!$I$4,'Optotune lens DB'!$B$4:$I$4,0),0),"")</f>
        <v/>
      </c>
      <c r="L8" s="35" t="str">
        <f>IFERROR(VLOOKUP($C8,'Entocentric lens DB'!$B$6:$U$312,MATCH('Entocentric lens DB'!$S$4,'Entocentric lens DB'!$B$4:$U$4,0),0),"")</f>
        <v/>
      </c>
      <c r="M8" s="41" t="str">
        <f>IF(ISBLANK(C8),"",'Entocentric lenses'!$H$3)</f>
        <v/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/>
      </c>
      <c r="O8" s="32" t="str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/>
      </c>
      <c r="P8" s="35"/>
      <c r="Q8" s="45" t="str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/>
      </c>
    </row>
    <row r="9" spans="1:19">
      <c r="B9" s="3" t="str">
        <f>IFERROR(VLOOKUP($C9,'Entocentric lens DB'!$B$6:$U$312,MATCH('Entocentric lens DB'!$C$4,'Entocentric lens DB'!$B$4:$U$4,0),0),"")</f>
        <v/>
      </c>
      <c r="D9" s="35" t="str">
        <f>IFERROR(VLOOKUP($C9,'Entocentric lens DB'!$B$6:$U$312,MATCH('Entocentric lens DB'!$D$4,'Entocentric lens DB'!$B$4:$U$4,0),0),"")</f>
        <v/>
      </c>
      <c r="E9" s="35" t="str">
        <f>IFERROR(VLOOKUP($C9,'Entocentric lens DB'!$B$6:$U$312,MATCH('Entocentric lens DB'!$F$4,'Entocentric lens DB'!$B$4:$U$4,0),0),"")</f>
        <v/>
      </c>
      <c r="F9" s="35" t="str">
        <f>IFERROR(VLOOKUP($C9,'Entocentric lens DB'!$B$6:$U$312,MATCH('Entocentric lens DB'!$G$4,'Entocentric lens DB'!$B$4:$U$4,0),0),"")</f>
        <v/>
      </c>
      <c r="G9" s="35" t="str">
        <f>IFERROR(VLOOKUP($C9,'Entocentric lens DB'!$B$6:$U$312,MATCH('Entocentric lens DB'!$H$4,'Entocentric lens DB'!$B$4:$U$4,0),0),"")</f>
        <v/>
      </c>
      <c r="H9" s="35" t="str">
        <f>IFERROR(VLOOKUP($C9,'Entocentric lens DB'!$B$6:$U$312,MATCH('Entocentric lens DB'!$Q$4,'Entocentric lens DB'!$B$4:$U$4,0),0),"")</f>
        <v/>
      </c>
      <c r="I9" s="42" t="str">
        <f>IFERROR(VLOOKUP($C9,'Entocentric lens DB'!$B$6:$U$312,MATCH('Entocentric lens DB'!$R$4,'Entocentric lens DB'!$B$4:$U$4,0),0),"")</f>
        <v/>
      </c>
      <c r="J9" s="35" t="str">
        <f>IFERROR(VLOOKUP($I9,'Optotune lens DB'!$B$5:$I$25,MATCH('Optotune lens DB'!$I$4,'Optotune lens DB'!$B$4:$I$4,0),0),"")</f>
        <v/>
      </c>
      <c r="L9" s="35" t="str">
        <f>IFERROR(VLOOKUP($C9,'Entocentric lens DB'!$B$6:$U$312,MATCH('Entocentric lens DB'!$S$4,'Entocentric lens DB'!$B$4:$U$4,0),0),"")</f>
        <v/>
      </c>
      <c r="M9" s="41" t="str">
        <f>IF(ISBLANK(C9),"",'Entocentric lenses'!$H$3)</f>
        <v/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/>
      </c>
      <c r="O9" s="32" t="str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/>
      </c>
      <c r="P9" s="35"/>
      <c r="Q9" s="45" t="str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/>
      </c>
    </row>
    <row r="10" spans="1:19">
      <c r="B10" s="3" t="str">
        <f>IFERROR(VLOOKUP($C10,'Entocentric lens DB'!$B$6:$U$312,MATCH('Entocentric lens DB'!$C$4,'Entocentric lens DB'!$B$4:$U$4,0),0),"")</f>
        <v/>
      </c>
      <c r="D10" s="35" t="str">
        <f>IFERROR(VLOOKUP($C10,'Entocentric lens DB'!$B$6:$U$312,MATCH('Entocentric lens DB'!$D$4,'Entocentric lens DB'!$B$4:$U$4,0),0),"")</f>
        <v/>
      </c>
      <c r="E10" s="35" t="str">
        <f>IFERROR(VLOOKUP($C10,'Entocentric lens DB'!$B$6:$U$312,MATCH('Entocentric lens DB'!$F$4,'Entocentric lens DB'!$B$4:$U$4,0),0),"")</f>
        <v/>
      </c>
      <c r="F10" s="35" t="str">
        <f>IFERROR(VLOOKUP($C10,'Entocentric lens DB'!$B$6:$U$312,MATCH('Entocentric lens DB'!$G$4,'Entocentric lens DB'!$B$4:$U$4,0),0),"")</f>
        <v/>
      </c>
      <c r="G10" s="35" t="str">
        <f>IFERROR(VLOOKUP($C10,'Entocentric lens DB'!$B$6:$U$312,MATCH('Entocentric lens DB'!$H$4,'Entocentric lens DB'!$B$4:$U$4,0),0),"")</f>
        <v/>
      </c>
      <c r="H10" s="35" t="str">
        <f>IFERROR(VLOOKUP($C10,'Entocentric lens DB'!$B$6:$U$312,MATCH('Entocentric lens DB'!$Q$4,'Entocentric lens DB'!$B$4:$U$4,0),0),"")</f>
        <v/>
      </c>
      <c r="I10" s="42" t="str">
        <f>IFERROR(VLOOKUP($C10,'Entocentric lens DB'!$B$6:$U$312,MATCH('Entocentric lens DB'!$R$4,'Entocentric lens DB'!$B$4:$U$4,0),0),"")</f>
        <v/>
      </c>
      <c r="J10" s="35" t="str">
        <f>IFERROR(VLOOKUP($I10,'Optotune lens DB'!$B$5:$I$25,MATCH('Optotune lens DB'!$I$4,'Optotune lens DB'!$B$4:$I$4,0),0),"")</f>
        <v/>
      </c>
      <c r="L10" s="35" t="str">
        <f>IFERROR(VLOOKUP($C10,'Entocentric lens DB'!$B$6:$U$312,MATCH('Entocentric lens DB'!$S$4,'Entocentric lens DB'!$B$4:$U$4,0),0),"")</f>
        <v/>
      </c>
      <c r="M10" s="41" t="str">
        <f>IF(ISBLANK(C10),"",'Entocentric lenses'!$H$3)</f>
        <v/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/>
      </c>
      <c r="O10" s="32" t="str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/>
      </c>
      <c r="P10" s="35"/>
      <c r="Q10" s="45" t="str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/>
      </c>
    </row>
    <row r="11" spans="1:19">
      <c r="D11" s="35"/>
      <c r="E11" s="35"/>
      <c r="F11" s="35"/>
      <c r="G11" s="35"/>
      <c r="H11" s="35"/>
      <c r="I11" s="42"/>
      <c r="J11" s="35"/>
      <c r="L11" s="35"/>
      <c r="M11" s="41" t="str">
        <f>IF(ISBLANK(C11),"",'Entocentric lenses'!$H$3)</f>
        <v/>
      </c>
      <c r="N11" s="32"/>
      <c r="O11" s="32"/>
      <c r="P11" s="35"/>
      <c r="Q11" s="45"/>
    </row>
    <row r="12" spans="1:19">
      <c r="D12" s="35"/>
      <c r="E12" s="35"/>
      <c r="F12" s="35"/>
      <c r="G12" s="35"/>
      <c r="H12" s="35"/>
      <c r="I12" s="42"/>
      <c r="J12" s="35"/>
      <c r="L12" s="35"/>
      <c r="M12" s="41" t="str">
        <f>IF(ISBLANK(C12),"",'Entocentric lenses'!$H$3)</f>
        <v/>
      </c>
      <c r="N12" s="32"/>
      <c r="O12" s="32"/>
      <c r="P12" s="35"/>
      <c r="Q12" s="45"/>
    </row>
    <row r="13" spans="1:19">
      <c r="D13" s="35"/>
      <c r="E13" s="35"/>
      <c r="F13" s="35"/>
      <c r="G13" s="35"/>
      <c r="H13" s="35"/>
      <c r="I13" s="42"/>
      <c r="J13" s="35"/>
      <c r="L13" s="35"/>
      <c r="M13" s="41" t="str">
        <f>IF(ISBLANK(C13),"",'Entocentric lenses'!$H$3)</f>
        <v/>
      </c>
      <c r="N13" s="32"/>
      <c r="O13" s="32"/>
      <c r="P13" s="35"/>
      <c r="Q13" s="45"/>
    </row>
    <row r="14" spans="1:19">
      <c r="D14" s="35"/>
      <c r="E14" s="35"/>
      <c r="F14" s="35"/>
      <c r="G14" s="35"/>
      <c r="H14" s="35"/>
      <c r="I14" s="42"/>
      <c r="J14" s="35"/>
      <c r="L14" s="35"/>
      <c r="M14" s="41" t="str">
        <f>IF(ISBLANK(C14),"",'Entocentric lenses'!$H$3)</f>
        <v/>
      </c>
      <c r="N14" s="32"/>
      <c r="O14" s="32"/>
      <c r="P14" s="35"/>
      <c r="Q14" s="45"/>
    </row>
    <row r="15" spans="1:19">
      <c r="D15" s="35"/>
      <c r="E15" s="35"/>
      <c r="F15" s="35"/>
      <c r="G15" s="35"/>
      <c r="H15" s="35"/>
      <c r="I15" s="42"/>
      <c r="J15" s="35"/>
      <c r="L15" s="35"/>
      <c r="M15" s="41" t="str">
        <f>IF(ISBLANK(C15),"",'Entocentric lenses'!$H$3)</f>
        <v/>
      </c>
      <c r="N15" s="32"/>
      <c r="O15" s="32"/>
      <c r="P15" s="35"/>
      <c r="Q15" s="45"/>
    </row>
    <row r="16" spans="1:19">
      <c r="D16" s="35"/>
      <c r="E16" s="35"/>
      <c r="F16" s="35"/>
      <c r="G16" s="35"/>
      <c r="H16" s="35"/>
      <c r="I16" s="42"/>
      <c r="J16" s="35"/>
      <c r="L16" s="35"/>
      <c r="M16" s="41" t="str">
        <f>IF(ISBLANK(C16),"",'Entocentric lenses'!$H$3)</f>
        <v/>
      </c>
      <c r="N16" s="32"/>
      <c r="O16" s="32"/>
      <c r="P16" s="35"/>
      <c r="Q16" s="45"/>
    </row>
    <row r="17" spans="2:19">
      <c r="D17" s="35"/>
      <c r="E17" s="35"/>
      <c r="F17" s="35"/>
      <c r="G17" s="35"/>
      <c r="H17" s="35"/>
      <c r="I17" s="42"/>
      <c r="J17" s="35"/>
      <c r="L17" s="35"/>
      <c r="M17" s="41" t="str">
        <f>IF(ISBLANK(C17),"",'Entocentric lenses'!$H$3)</f>
        <v/>
      </c>
      <c r="N17" s="32"/>
      <c r="O17" s="32"/>
      <c r="P17" s="35"/>
      <c r="Q17" s="45"/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IF(ISBLANK(C20),"",'Overview (Tele)'!$H$3)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 t="s">
        <v>0</v>
      </c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30" t="s">
        <v>0</v>
      </c>
      <c r="Q21" s="30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dataValidations count="4">
    <dataValidation type="list" allowBlank="1" showInputMessage="1" showErrorMessage="1" sqref="E5:E20" xr:uid="{899234F8-38EB-42E1-85D5-4E9ACBF78A61}">
      <formula1>Mounts</formula1>
    </dataValidation>
    <dataValidation type="list" allowBlank="1" showInputMessage="1" showErrorMessage="1" sqref="F5:F20" xr:uid="{440623A8-D855-4BEA-B00C-0A3D57F00FED}">
      <formula1>Formats</formula1>
    </dataValidation>
    <dataValidation type="list" allowBlank="1" showInputMessage="1" showErrorMessage="1" sqref="G5:G20" xr:uid="{AF420313-E05F-47D2-B413-A2B16869E6E5}">
      <formula1>Filter</formula1>
    </dataValidation>
    <dataValidation type="list" allowBlank="1" showInputMessage="1" showErrorMessage="1" sqref="H5:H20 J5:J20" xr:uid="{53A84067-4357-46CD-8F4C-5D61521D11BC}">
      <formula1>Prices</formula1>
    </dataValidation>
  </dataValidations>
  <hyperlinks>
    <hyperlink ref="B2" location="'Entocentric lenses'!A1" display="Back to overview" xr:uid="{8C311A66-9D4A-4008-A3C3-7CBA4397EC50}"/>
    <hyperlink ref="B23" location="'Entocentric lens DB'!A1" display="Entocentric lens database" xr:uid="{ADDEFB51-BA90-4F95-8D24-8C5AAB41F603}"/>
  </hyperlinks>
  <pageMargins left="0.3" right="0.3" top="0.5" bottom="0.5" header="0.1" footer="0.1"/>
  <pageSetup paperSize="9" scale="55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1734A-1486-4D91-B659-E4163E34D00F}">
  <sheetPr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238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Opto Engineering</v>
      </c>
      <c r="C5" s="3" t="s">
        <v>203</v>
      </c>
      <c r="D5" s="35">
        <f>IFERROR(VLOOKUP($C5,'Entocentric lens DB'!$B$6:$U$312,MATCH('Entocentric lens DB'!$D$4,'Entocentric lens DB'!$B$4:$U$4,0),0),"")</f>
        <v>8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2/3"</v>
      </c>
      <c r="G5" s="35" t="str">
        <f>IFERROR(VLOOKUP($C5,'Entocentric lens DB'!$B$6:$U$312,MATCH('Entocentric lens DB'!$H$4,'Entocentric lens DB'!$B$4:$U$4,0),0),"")</f>
        <v>M30.5x0.5</v>
      </c>
      <c r="H5" s="35" t="str">
        <f>IFERROR(VLOOKUP($C5,'Entocentric lens DB'!$B$6:$U$312,MATCH('Entocentric lens DB'!$Q$4,'Entocentric lens DB'!$B$4:$U$4,0),0),"")</f>
        <v>500-1000$</v>
      </c>
      <c r="I5" s="42" t="str">
        <f>IFERROR(VLOOKUP($C5,'Entocentric lens DB'!$B$6:$U$312,MATCH('Entocentric lens DB'!$R$4,'Entocentric lens DB'!$B$4:$U$4,0),0),"")</f>
        <v>EL-3-10-VIS-26D-FPC</v>
      </c>
      <c r="J5" s="35" t="str">
        <f>IFERROR(VLOOKUP($I5,'Optotune lens DB'!$B$5:$I$25,MATCH('Optotune lens DB'!$I$4,'Optotune lens DB'!$B$4:$I$4,0),0),"")</f>
        <v>100-200$</v>
      </c>
      <c r="K5" s="3" t="s">
        <v>119</v>
      </c>
      <c r="L5" s="35" t="str">
        <f>IFERROR(VLOOKUP($C5,'Entocentric lens DB'!$B$6:$U$312,MATCH('Entocentric lens DB'!$S$4,'Entocentric lens DB'!$B$4:$U$4,0),0),"")</f>
        <v>NA</v>
      </c>
      <c r="M5" s="41"/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v>100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3.5</v>
      </c>
    </row>
    <row r="6" spans="1:19">
      <c r="B6" s="3" t="str">
        <f>IFERROR(VLOOKUP($C6,'Entocentric lens DB'!$B$6:$U$312,MATCH('Entocentric lens DB'!$C$4,'Entocentric lens DB'!$B$4:$U$4,0),0),"")</f>
        <v/>
      </c>
      <c r="D6" s="35" t="str">
        <f>IFERROR(VLOOKUP($C6,'Entocentric lens DB'!$B$6:$U$312,MATCH('Entocentric lens DB'!$D$4,'Entocentric lens DB'!$B$4:$U$4,0),0),"")</f>
        <v/>
      </c>
      <c r="E6" s="35" t="str">
        <f>IFERROR(VLOOKUP($C6,'Entocentric lens DB'!$B$6:$U$312,MATCH('Entocentric lens DB'!$F$4,'Entocentric lens DB'!$B$4:$U$4,0),0),"")</f>
        <v/>
      </c>
      <c r="F6" s="35" t="str">
        <f>IFERROR(VLOOKUP($C6,'Entocentric lens DB'!$B$6:$U$312,MATCH('Entocentric lens DB'!$G$4,'Entocentric lens DB'!$B$4:$U$4,0),0),"")</f>
        <v/>
      </c>
      <c r="G6" s="35" t="str">
        <f>IFERROR(VLOOKUP($C6,'Entocentric lens DB'!$B$6:$U$312,MATCH('Entocentric lens DB'!$H$4,'Entocentric lens DB'!$B$4:$U$4,0),0),"")</f>
        <v/>
      </c>
      <c r="H6" s="35" t="str">
        <f>IFERROR(VLOOKUP($C6,'Entocentric lens DB'!$B$6:$U$312,MATCH('Entocentric lens DB'!$Q$4,'Entocentric lens DB'!$B$4:$U$4,0),0),"")</f>
        <v/>
      </c>
      <c r="I6" s="42" t="str">
        <f>IFERROR(VLOOKUP($C6,'Entocentric lens DB'!$B$6:$U$312,MATCH('Entocentric lens DB'!$R$4,'Entocentric lens DB'!$B$4:$U$4,0),0),"")</f>
        <v/>
      </c>
      <c r="J6" s="35" t="str">
        <f>IFERROR(VLOOKUP($I6,'Optotune lens DB'!$B$5:$I$25,MATCH('Optotune lens DB'!$I$4,'Optotune lens DB'!$B$4:$I$4,0),0),"")</f>
        <v/>
      </c>
      <c r="L6" s="35" t="str">
        <f>IFERROR(VLOOKUP($C6,'Entocentric lens DB'!$B$6:$U$312,MATCH('Entocentric lens DB'!$S$4,'Entocentric lens DB'!$B$4:$U$4,0),0),"")</f>
        <v/>
      </c>
      <c r="M6" s="41" t="str">
        <f>IF(ISBLANK(C6),"",'Entocentric lenses'!$H$3)</f>
        <v/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/>
      </c>
      <c r="O6" s="32" t="str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/>
      </c>
      <c r="P6" s="35"/>
      <c r="Q6" s="45" t="str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/>
      </c>
    </row>
    <row r="7" spans="1:19">
      <c r="B7" s="3" t="str">
        <f>IFERROR(VLOOKUP($C7,'Entocentric lens DB'!$B$6:$U$312,MATCH('Entocentric lens DB'!$C$4,'Entocentric lens DB'!$B$4:$U$4,0),0),"")</f>
        <v/>
      </c>
      <c r="D7" s="35" t="str">
        <f>IFERROR(VLOOKUP($C7,'Entocentric lens DB'!$B$6:$U$312,MATCH('Entocentric lens DB'!$D$4,'Entocentric lens DB'!$B$4:$U$4,0),0),"")</f>
        <v/>
      </c>
      <c r="E7" s="35" t="str">
        <f>IFERROR(VLOOKUP($C7,'Entocentric lens DB'!$B$6:$U$312,MATCH('Entocentric lens DB'!$F$4,'Entocentric lens DB'!$B$4:$U$4,0),0),"")</f>
        <v/>
      </c>
      <c r="F7" s="35" t="str">
        <f>IFERROR(VLOOKUP($C7,'Entocentric lens DB'!$B$6:$U$312,MATCH('Entocentric lens DB'!$G$4,'Entocentric lens DB'!$B$4:$U$4,0),0),"")</f>
        <v/>
      </c>
      <c r="G7" s="35" t="str">
        <f>IFERROR(VLOOKUP($C7,'Entocentric lens DB'!$B$6:$U$312,MATCH('Entocentric lens DB'!$H$4,'Entocentric lens DB'!$B$4:$U$4,0),0),"")</f>
        <v/>
      </c>
      <c r="H7" s="35" t="str">
        <f>IFERROR(VLOOKUP($C7,'Entocentric lens DB'!$B$6:$U$312,MATCH('Entocentric lens DB'!$Q$4,'Entocentric lens DB'!$B$4:$U$4,0),0),"")</f>
        <v/>
      </c>
      <c r="I7" s="42" t="str">
        <f>IFERROR(VLOOKUP($C7,'Entocentric lens DB'!$B$6:$U$312,MATCH('Entocentric lens DB'!$R$4,'Entocentric lens DB'!$B$4:$U$4,0),0),"")</f>
        <v/>
      </c>
      <c r="J7" s="35" t="str">
        <f>IFERROR(VLOOKUP($I7,'Optotune lens DB'!$B$5:$I$25,MATCH('Optotune lens DB'!$I$4,'Optotune lens DB'!$B$4:$I$4,0),0),"")</f>
        <v/>
      </c>
      <c r="L7" s="35" t="str">
        <f>IFERROR(VLOOKUP($C7,'Entocentric lens DB'!$B$6:$U$312,MATCH('Entocentric lens DB'!$S$4,'Entocentric lens DB'!$B$4:$U$4,0),0),"")</f>
        <v/>
      </c>
      <c r="M7" s="41" t="str">
        <f>IF(ISBLANK(C7),"",'Entocentric lenses'!$H$3)</f>
        <v/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/>
      </c>
      <c r="O7" s="32" t="str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/>
      </c>
      <c r="P7" s="35"/>
      <c r="Q7" s="45" t="str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/>
      </c>
    </row>
    <row r="8" spans="1:19">
      <c r="B8" s="3" t="str">
        <f>IFERROR(VLOOKUP($C8,'Entocentric lens DB'!$B$6:$U$312,MATCH('Entocentric lens DB'!$C$4,'Entocentric lens DB'!$B$4:$U$4,0),0),"")</f>
        <v/>
      </c>
      <c r="D8" s="35" t="str">
        <f>IFERROR(VLOOKUP($C8,'Entocentric lens DB'!$B$6:$U$312,MATCH('Entocentric lens DB'!$D$4,'Entocentric lens DB'!$B$4:$U$4,0),0),"")</f>
        <v/>
      </c>
      <c r="E8" s="35" t="str">
        <f>IFERROR(VLOOKUP($C8,'Entocentric lens DB'!$B$6:$U$312,MATCH('Entocentric lens DB'!$F$4,'Entocentric lens DB'!$B$4:$U$4,0),0),"")</f>
        <v/>
      </c>
      <c r="F8" s="35" t="str">
        <f>IFERROR(VLOOKUP($C8,'Entocentric lens DB'!$B$6:$U$312,MATCH('Entocentric lens DB'!$G$4,'Entocentric lens DB'!$B$4:$U$4,0),0),"")</f>
        <v/>
      </c>
      <c r="G8" s="35" t="str">
        <f>IFERROR(VLOOKUP($C8,'Entocentric lens DB'!$B$6:$U$312,MATCH('Entocentric lens DB'!$H$4,'Entocentric lens DB'!$B$4:$U$4,0),0),"")</f>
        <v/>
      </c>
      <c r="H8" s="35" t="str">
        <f>IFERROR(VLOOKUP($C8,'Entocentric lens DB'!$B$6:$U$312,MATCH('Entocentric lens DB'!$Q$4,'Entocentric lens DB'!$B$4:$U$4,0),0),"")</f>
        <v/>
      </c>
      <c r="I8" s="42" t="str">
        <f>IFERROR(VLOOKUP($C8,'Entocentric lens DB'!$B$6:$U$312,MATCH('Entocentric lens DB'!$R$4,'Entocentric lens DB'!$B$4:$U$4,0),0),"")</f>
        <v/>
      </c>
      <c r="J8" s="35" t="str">
        <f>IFERROR(VLOOKUP($I8,'Optotune lens DB'!$B$5:$I$25,MATCH('Optotune lens DB'!$I$4,'Optotune lens DB'!$B$4:$I$4,0),0),"")</f>
        <v/>
      </c>
      <c r="L8" s="35" t="str">
        <f>IFERROR(VLOOKUP($C8,'Entocentric lens DB'!$B$6:$U$312,MATCH('Entocentric lens DB'!$S$4,'Entocentric lens DB'!$B$4:$U$4,0),0),"")</f>
        <v/>
      </c>
      <c r="M8" s="41" t="str">
        <f>IF(ISBLANK(C8),"",'Entocentric lenses'!$H$3)</f>
        <v/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/>
      </c>
      <c r="O8" s="32" t="str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/>
      </c>
      <c r="P8" s="35"/>
      <c r="Q8" s="45" t="str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/>
      </c>
    </row>
    <row r="9" spans="1:19">
      <c r="B9" s="3" t="str">
        <f>IFERROR(VLOOKUP($C9,'Entocentric lens DB'!$B$6:$U$312,MATCH('Entocentric lens DB'!$C$4,'Entocentric lens DB'!$B$4:$U$4,0),0),"")</f>
        <v/>
      </c>
      <c r="D9" s="35" t="str">
        <f>IFERROR(VLOOKUP($C9,'Entocentric lens DB'!$B$6:$U$312,MATCH('Entocentric lens DB'!$D$4,'Entocentric lens DB'!$B$4:$U$4,0),0),"")</f>
        <v/>
      </c>
      <c r="E9" s="35" t="str">
        <f>IFERROR(VLOOKUP($C9,'Entocentric lens DB'!$B$6:$U$312,MATCH('Entocentric lens DB'!$F$4,'Entocentric lens DB'!$B$4:$U$4,0),0),"")</f>
        <v/>
      </c>
      <c r="F9" s="35" t="str">
        <f>IFERROR(VLOOKUP($C9,'Entocentric lens DB'!$B$6:$U$312,MATCH('Entocentric lens DB'!$G$4,'Entocentric lens DB'!$B$4:$U$4,0),0),"")</f>
        <v/>
      </c>
      <c r="G9" s="35" t="str">
        <f>IFERROR(VLOOKUP($C9,'Entocentric lens DB'!$B$6:$U$312,MATCH('Entocentric lens DB'!$H$4,'Entocentric lens DB'!$B$4:$U$4,0),0),"")</f>
        <v/>
      </c>
      <c r="H9" s="35" t="str">
        <f>IFERROR(VLOOKUP($C9,'Entocentric lens DB'!$B$6:$U$312,MATCH('Entocentric lens DB'!$Q$4,'Entocentric lens DB'!$B$4:$U$4,0),0),"")</f>
        <v/>
      </c>
      <c r="I9" s="42" t="str">
        <f>IFERROR(VLOOKUP($C9,'Entocentric lens DB'!$B$6:$U$312,MATCH('Entocentric lens DB'!$R$4,'Entocentric lens DB'!$B$4:$U$4,0),0),"")</f>
        <v/>
      </c>
      <c r="J9" s="35" t="str">
        <f>IFERROR(VLOOKUP($I9,'Optotune lens DB'!$B$5:$I$25,MATCH('Optotune lens DB'!$I$4,'Optotune lens DB'!$B$4:$I$4,0),0),"")</f>
        <v/>
      </c>
      <c r="L9" s="35" t="str">
        <f>IFERROR(VLOOKUP($C9,'Entocentric lens DB'!$B$6:$U$312,MATCH('Entocentric lens DB'!$S$4,'Entocentric lens DB'!$B$4:$U$4,0),0),"")</f>
        <v/>
      </c>
      <c r="M9" s="41" t="str">
        <f>IF(ISBLANK(C9),"",'Entocentric lenses'!$H$3)</f>
        <v/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/>
      </c>
      <c r="O9" s="32" t="str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/>
      </c>
      <c r="P9" s="35"/>
      <c r="Q9" s="45" t="str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/>
      </c>
    </row>
    <row r="10" spans="1:19">
      <c r="B10" s="3" t="str">
        <f>IFERROR(VLOOKUP($C10,'Entocentric lens DB'!$B$6:$U$312,MATCH('Entocentric lens DB'!$C$4,'Entocentric lens DB'!$B$4:$U$4,0),0),"")</f>
        <v/>
      </c>
      <c r="D10" s="35" t="str">
        <f>IFERROR(VLOOKUP($C10,'Entocentric lens DB'!$B$6:$U$312,MATCH('Entocentric lens DB'!$D$4,'Entocentric lens DB'!$B$4:$U$4,0),0),"")</f>
        <v/>
      </c>
      <c r="E10" s="35" t="str">
        <f>IFERROR(VLOOKUP($C10,'Entocentric lens DB'!$B$6:$U$312,MATCH('Entocentric lens DB'!$F$4,'Entocentric lens DB'!$B$4:$U$4,0),0),"")</f>
        <v/>
      </c>
      <c r="F10" s="35" t="str">
        <f>IFERROR(VLOOKUP($C10,'Entocentric lens DB'!$B$6:$U$312,MATCH('Entocentric lens DB'!$G$4,'Entocentric lens DB'!$B$4:$U$4,0),0),"")</f>
        <v/>
      </c>
      <c r="G10" s="35" t="str">
        <f>IFERROR(VLOOKUP($C10,'Entocentric lens DB'!$B$6:$U$312,MATCH('Entocentric lens DB'!$H$4,'Entocentric lens DB'!$B$4:$U$4,0),0),"")</f>
        <v/>
      </c>
      <c r="H10" s="35" t="str">
        <f>IFERROR(VLOOKUP($C10,'Entocentric lens DB'!$B$6:$U$312,MATCH('Entocentric lens DB'!$Q$4,'Entocentric lens DB'!$B$4:$U$4,0),0),"")</f>
        <v/>
      </c>
      <c r="I10" s="42" t="str">
        <f>IFERROR(VLOOKUP($C10,'Entocentric lens DB'!$B$6:$U$312,MATCH('Entocentric lens DB'!$R$4,'Entocentric lens DB'!$B$4:$U$4,0),0),"")</f>
        <v/>
      </c>
      <c r="J10" s="35" t="str">
        <f>IFERROR(VLOOKUP($I10,'Optotune lens DB'!$B$5:$I$25,MATCH('Optotune lens DB'!$I$4,'Optotune lens DB'!$B$4:$I$4,0),0),"")</f>
        <v/>
      </c>
      <c r="L10" s="35" t="str">
        <f>IFERROR(VLOOKUP($C10,'Entocentric lens DB'!$B$6:$U$312,MATCH('Entocentric lens DB'!$S$4,'Entocentric lens DB'!$B$4:$U$4,0),0),"")</f>
        <v/>
      </c>
      <c r="M10" s="41" t="str">
        <f>IF(ISBLANK(C10),"",'Entocentric lenses'!$H$3)</f>
        <v/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/>
      </c>
      <c r="O10" s="32" t="str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/>
      </c>
      <c r="P10" s="35"/>
      <c r="Q10" s="45" t="str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/>
      </c>
    </row>
    <row r="11" spans="1:19">
      <c r="D11" s="35"/>
      <c r="E11" s="35"/>
      <c r="F11" s="35"/>
      <c r="G11" s="35"/>
      <c r="H11" s="35"/>
      <c r="I11" s="42"/>
      <c r="J11" s="35"/>
      <c r="L11" s="35"/>
      <c r="M11" s="41" t="str">
        <f>IF(ISBLANK(C11),"",'Entocentric lenses'!$H$3)</f>
        <v/>
      </c>
      <c r="N11" s="32"/>
      <c r="O11" s="32"/>
      <c r="P11" s="35"/>
      <c r="Q11" s="45"/>
    </row>
    <row r="12" spans="1:19">
      <c r="D12" s="35"/>
      <c r="E12" s="35"/>
      <c r="F12" s="35"/>
      <c r="G12" s="35"/>
      <c r="H12" s="35"/>
      <c r="I12" s="42"/>
      <c r="J12" s="35"/>
      <c r="L12" s="35"/>
      <c r="M12" s="41" t="str">
        <f>IF(ISBLANK(C12),"",'Entocentric lenses'!$H$3)</f>
        <v/>
      </c>
      <c r="N12" s="32"/>
      <c r="O12" s="32"/>
      <c r="P12" s="35"/>
      <c r="Q12" s="45"/>
    </row>
    <row r="13" spans="1:19">
      <c r="D13" s="35"/>
      <c r="E13" s="35"/>
      <c r="F13" s="35"/>
      <c r="G13" s="35"/>
      <c r="H13" s="35"/>
      <c r="I13" s="42"/>
      <c r="J13" s="35"/>
      <c r="L13" s="35"/>
      <c r="M13" s="41" t="str">
        <f>IF(ISBLANK(C13),"",'Entocentric lenses'!$H$3)</f>
        <v/>
      </c>
      <c r="N13" s="32"/>
      <c r="O13" s="32"/>
      <c r="P13" s="35"/>
      <c r="Q13" s="45"/>
    </row>
    <row r="14" spans="1:19">
      <c r="D14" s="35"/>
      <c r="E14" s="35"/>
      <c r="F14" s="35"/>
      <c r="G14" s="35"/>
      <c r="H14" s="35"/>
      <c r="I14" s="42"/>
      <c r="J14" s="35"/>
      <c r="L14" s="35"/>
      <c r="M14" s="41" t="str">
        <f>IF(ISBLANK(C14),"",'Entocentric lenses'!$H$3)</f>
        <v/>
      </c>
      <c r="N14" s="32"/>
      <c r="O14" s="32"/>
      <c r="P14" s="35"/>
      <c r="Q14" s="45"/>
    </row>
    <row r="15" spans="1:19">
      <c r="D15" s="35"/>
      <c r="E15" s="35"/>
      <c r="F15" s="35"/>
      <c r="G15" s="35"/>
      <c r="H15" s="35"/>
      <c r="I15" s="42"/>
      <c r="J15" s="35"/>
      <c r="L15" s="35"/>
      <c r="M15" s="41" t="str">
        <f>IF(ISBLANK(C15),"",'Entocentric lenses'!$H$3)</f>
        <v/>
      </c>
      <c r="N15" s="32"/>
      <c r="O15" s="32"/>
      <c r="P15" s="35"/>
      <c r="Q15" s="45"/>
    </row>
    <row r="16" spans="1:19">
      <c r="D16" s="35"/>
      <c r="E16" s="35"/>
      <c r="F16" s="35"/>
      <c r="G16" s="35"/>
      <c r="H16" s="35"/>
      <c r="I16" s="42"/>
      <c r="J16" s="35"/>
      <c r="L16" s="35"/>
      <c r="M16" s="41" t="str">
        <f>IF(ISBLANK(C16),"",'Entocentric lenses'!$H$3)</f>
        <v/>
      </c>
      <c r="N16" s="32"/>
      <c r="O16" s="32"/>
      <c r="P16" s="35"/>
      <c r="Q16" s="45"/>
    </row>
    <row r="17" spans="2:19">
      <c r="D17" s="35"/>
      <c r="E17" s="35"/>
      <c r="F17" s="35"/>
      <c r="G17" s="35"/>
      <c r="H17" s="35"/>
      <c r="I17" s="42"/>
      <c r="J17" s="35"/>
      <c r="L17" s="35"/>
      <c r="M17" s="41" t="str">
        <f>IF(ISBLANK(C17),"",'Entocentric lenses'!$H$3)</f>
        <v/>
      </c>
      <c r="N17" s="32"/>
      <c r="O17" s="32"/>
      <c r="P17" s="35"/>
      <c r="Q17" s="45"/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IF(ISBLANK(C20),"",'Overview (Tele)'!$H$3)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 t="s">
        <v>0</v>
      </c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30" t="s">
        <v>0</v>
      </c>
      <c r="Q21" s="30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dataValidations count="4">
    <dataValidation type="list" allowBlank="1" showInputMessage="1" showErrorMessage="1" sqref="H5:H20 J5:J20" xr:uid="{78B49E1A-C597-40EB-AE86-6FE083F68407}">
      <formula1>Prices</formula1>
    </dataValidation>
    <dataValidation type="list" allowBlank="1" showInputMessage="1" showErrorMessage="1" sqref="G5:G20" xr:uid="{6F09B5C4-ED43-42DE-8638-6DBEF53A1268}">
      <formula1>Filter</formula1>
    </dataValidation>
    <dataValidation type="list" allowBlank="1" showInputMessage="1" showErrorMessage="1" sqref="F5:F20" xr:uid="{EAA8D5C7-BC62-496C-BB23-8701ECD5DC81}">
      <formula1>Formats</formula1>
    </dataValidation>
    <dataValidation type="list" allowBlank="1" showInputMessage="1" showErrorMessage="1" sqref="E5:E20" xr:uid="{4E993686-CA5C-4CEC-A241-761BE7574E9F}">
      <formula1>Mounts</formula1>
    </dataValidation>
  </dataValidations>
  <hyperlinks>
    <hyperlink ref="B2" location="'Entocentric lenses'!A1" display="Back to overview" xr:uid="{B6E8B48C-F9D3-4892-A6F4-C4DA53ACB7DA}"/>
    <hyperlink ref="B23" location="'Entocentric lens DB'!A1" display="Entocentric lens database" xr:uid="{CE71827A-8358-47A5-AA22-9B84C271AAC6}"/>
  </hyperlinks>
  <pageMargins left="0.3" right="0.3" top="0.5" bottom="0.5" header="0.1" footer="0.1"/>
  <pageSetup paperSize="9" scale="55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24FB-D175-481F-8F07-C2ACB820518F}">
  <sheetPr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239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Opto Engineering</v>
      </c>
      <c r="C5" s="3" t="s">
        <v>208</v>
      </c>
      <c r="D5" s="35">
        <f>IFERROR(VLOOKUP($C5,'Entocentric lens DB'!$B$6:$U$312,MATCH('Entocentric lens DB'!$D$4,'Entocentric lens DB'!$B$4:$U$4,0),0),"")</f>
        <v>12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2/3"</v>
      </c>
      <c r="G5" s="35" t="str">
        <f>IFERROR(VLOOKUP($C5,'Entocentric lens DB'!$B$6:$U$312,MATCH('Entocentric lens DB'!$H$4,'Entocentric lens DB'!$B$4:$U$4,0),0),"")</f>
        <v>M27x0.5</v>
      </c>
      <c r="H5" s="35" t="str">
        <f>IFERROR(VLOOKUP($C5,'Entocentric lens DB'!$B$6:$U$312,MATCH('Entocentric lens DB'!$Q$4,'Entocentric lens DB'!$B$4:$U$4,0),0),"")</f>
        <v>500-1000$</v>
      </c>
      <c r="I5" s="42" t="str">
        <f>IFERROR(VLOOKUP($C5,'Entocentric lens DB'!$B$6:$U$312,MATCH('Entocentric lens DB'!$R$4,'Entocentric lens DB'!$B$4:$U$4,0),0),"")</f>
        <v>EL-3-10-VIS-26D-FPC</v>
      </c>
      <c r="J5" s="35" t="str">
        <f>IFERROR(VLOOKUP($I5,'Optotune lens DB'!$B$5:$I$25,MATCH('Optotune lens DB'!$I$4,'Optotune lens DB'!$B$4:$I$4,0),0),"")</f>
        <v>100-200$</v>
      </c>
      <c r="K5" s="3" t="s">
        <v>119</v>
      </c>
      <c r="L5" s="35" t="str">
        <f>IFERROR(VLOOKUP($C5,'Entocentric lens DB'!$B$6:$U$312,MATCH('Entocentric lens DB'!$S$4,'Entocentric lens DB'!$B$4:$U$4,0),0),"")</f>
        <v>NA</v>
      </c>
      <c r="M5" s="41"/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v>100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3.5</v>
      </c>
    </row>
    <row r="6" spans="1:19">
      <c r="B6" s="3" t="str">
        <f>IFERROR(VLOOKUP($C6,'Entocentric lens DB'!$B$6:$U$312,MATCH('Entocentric lens DB'!$C$4,'Entocentric lens DB'!$B$4:$U$4,0),0),"")</f>
        <v/>
      </c>
      <c r="D6" s="35" t="str">
        <f>IFERROR(VLOOKUP($C6,'Entocentric lens DB'!$B$6:$U$312,MATCH('Entocentric lens DB'!$D$4,'Entocentric lens DB'!$B$4:$U$4,0),0),"")</f>
        <v/>
      </c>
      <c r="E6" s="35" t="str">
        <f>IFERROR(VLOOKUP($C6,'Entocentric lens DB'!$B$6:$U$312,MATCH('Entocentric lens DB'!$F$4,'Entocentric lens DB'!$B$4:$U$4,0),0),"")</f>
        <v/>
      </c>
      <c r="F6" s="35" t="str">
        <f>IFERROR(VLOOKUP($C6,'Entocentric lens DB'!$B$6:$U$312,MATCH('Entocentric lens DB'!$G$4,'Entocentric lens DB'!$B$4:$U$4,0),0),"")</f>
        <v/>
      </c>
      <c r="G6" s="35" t="str">
        <f>IFERROR(VLOOKUP($C6,'Entocentric lens DB'!$B$6:$U$312,MATCH('Entocentric lens DB'!$H$4,'Entocentric lens DB'!$B$4:$U$4,0),0),"")</f>
        <v/>
      </c>
      <c r="H6" s="35" t="str">
        <f>IFERROR(VLOOKUP($C6,'Entocentric lens DB'!$B$6:$U$312,MATCH('Entocentric lens DB'!$Q$4,'Entocentric lens DB'!$B$4:$U$4,0),0),"")</f>
        <v/>
      </c>
      <c r="I6" s="42" t="str">
        <f>IFERROR(VLOOKUP($C6,'Entocentric lens DB'!$B$6:$U$312,MATCH('Entocentric lens DB'!$R$4,'Entocentric lens DB'!$B$4:$U$4,0),0),"")</f>
        <v/>
      </c>
      <c r="J6" s="35" t="str">
        <f>IFERROR(VLOOKUP($I6,'Optotune lens DB'!$B$5:$I$25,MATCH('Optotune lens DB'!$I$4,'Optotune lens DB'!$B$4:$I$4,0),0),"")</f>
        <v/>
      </c>
      <c r="L6" s="35" t="str">
        <f>IFERROR(VLOOKUP($C6,'Entocentric lens DB'!$B$6:$U$312,MATCH('Entocentric lens DB'!$S$4,'Entocentric lens DB'!$B$4:$U$4,0),0),"")</f>
        <v/>
      </c>
      <c r="M6" s="41" t="str">
        <f>IF(ISBLANK(C6),"",'Entocentric lenses'!$H$3)</f>
        <v/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/>
      </c>
      <c r="O6" s="32" t="str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/>
      </c>
      <c r="P6" s="35"/>
      <c r="Q6" s="45" t="str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/>
      </c>
    </row>
    <row r="7" spans="1:19">
      <c r="B7" s="3" t="str">
        <f>IFERROR(VLOOKUP($C7,'Entocentric lens DB'!$B$6:$U$312,MATCH('Entocentric lens DB'!$C$4,'Entocentric lens DB'!$B$4:$U$4,0),0),"")</f>
        <v/>
      </c>
      <c r="D7" s="35" t="str">
        <f>IFERROR(VLOOKUP($C7,'Entocentric lens DB'!$B$6:$U$312,MATCH('Entocentric lens DB'!$D$4,'Entocentric lens DB'!$B$4:$U$4,0),0),"")</f>
        <v/>
      </c>
      <c r="E7" s="35" t="str">
        <f>IFERROR(VLOOKUP($C7,'Entocentric lens DB'!$B$6:$U$312,MATCH('Entocentric lens DB'!$F$4,'Entocentric lens DB'!$B$4:$U$4,0),0),"")</f>
        <v/>
      </c>
      <c r="F7" s="35" t="str">
        <f>IFERROR(VLOOKUP($C7,'Entocentric lens DB'!$B$6:$U$312,MATCH('Entocentric lens DB'!$G$4,'Entocentric lens DB'!$B$4:$U$4,0),0),"")</f>
        <v/>
      </c>
      <c r="G7" s="35" t="str">
        <f>IFERROR(VLOOKUP($C7,'Entocentric lens DB'!$B$6:$U$312,MATCH('Entocentric lens DB'!$H$4,'Entocentric lens DB'!$B$4:$U$4,0),0),"")</f>
        <v/>
      </c>
      <c r="H7" s="35" t="str">
        <f>IFERROR(VLOOKUP($C7,'Entocentric lens DB'!$B$6:$U$312,MATCH('Entocentric lens DB'!$Q$4,'Entocentric lens DB'!$B$4:$U$4,0),0),"")</f>
        <v/>
      </c>
      <c r="I7" s="42" t="str">
        <f>IFERROR(VLOOKUP($C7,'Entocentric lens DB'!$B$6:$U$312,MATCH('Entocentric lens DB'!$R$4,'Entocentric lens DB'!$B$4:$U$4,0),0),"")</f>
        <v/>
      </c>
      <c r="J7" s="35" t="str">
        <f>IFERROR(VLOOKUP($I7,'Optotune lens DB'!$B$5:$I$25,MATCH('Optotune lens DB'!$I$4,'Optotune lens DB'!$B$4:$I$4,0),0),"")</f>
        <v/>
      </c>
      <c r="L7" s="35" t="str">
        <f>IFERROR(VLOOKUP($C7,'Entocentric lens DB'!$B$6:$U$312,MATCH('Entocentric lens DB'!$S$4,'Entocentric lens DB'!$B$4:$U$4,0),0),"")</f>
        <v/>
      </c>
      <c r="M7" s="41" t="str">
        <f>IF(ISBLANK(C7),"",'Entocentric lenses'!$H$3)</f>
        <v/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/>
      </c>
      <c r="O7" s="32" t="str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/>
      </c>
      <c r="P7" s="35"/>
      <c r="Q7" s="45" t="str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/>
      </c>
    </row>
    <row r="8" spans="1:19">
      <c r="B8" s="3" t="str">
        <f>IFERROR(VLOOKUP($C8,'Entocentric lens DB'!$B$6:$U$312,MATCH('Entocentric lens DB'!$C$4,'Entocentric lens DB'!$B$4:$U$4,0),0),"")</f>
        <v/>
      </c>
      <c r="D8" s="35" t="str">
        <f>IFERROR(VLOOKUP($C8,'Entocentric lens DB'!$B$6:$U$312,MATCH('Entocentric lens DB'!$D$4,'Entocentric lens DB'!$B$4:$U$4,0),0),"")</f>
        <v/>
      </c>
      <c r="E8" s="35" t="str">
        <f>IFERROR(VLOOKUP($C8,'Entocentric lens DB'!$B$6:$U$312,MATCH('Entocentric lens DB'!$F$4,'Entocentric lens DB'!$B$4:$U$4,0),0),"")</f>
        <v/>
      </c>
      <c r="F8" s="35" t="str">
        <f>IFERROR(VLOOKUP($C8,'Entocentric lens DB'!$B$6:$U$312,MATCH('Entocentric lens DB'!$G$4,'Entocentric lens DB'!$B$4:$U$4,0),0),"")</f>
        <v/>
      </c>
      <c r="G8" s="35" t="str">
        <f>IFERROR(VLOOKUP($C8,'Entocentric lens DB'!$B$6:$U$312,MATCH('Entocentric lens DB'!$H$4,'Entocentric lens DB'!$B$4:$U$4,0),0),"")</f>
        <v/>
      </c>
      <c r="H8" s="35" t="str">
        <f>IFERROR(VLOOKUP($C8,'Entocentric lens DB'!$B$6:$U$312,MATCH('Entocentric lens DB'!$Q$4,'Entocentric lens DB'!$B$4:$U$4,0),0),"")</f>
        <v/>
      </c>
      <c r="I8" s="42" t="str">
        <f>IFERROR(VLOOKUP($C8,'Entocentric lens DB'!$B$6:$U$312,MATCH('Entocentric lens DB'!$R$4,'Entocentric lens DB'!$B$4:$U$4,0),0),"")</f>
        <v/>
      </c>
      <c r="J8" s="35" t="str">
        <f>IFERROR(VLOOKUP($I8,'Optotune lens DB'!$B$5:$I$25,MATCH('Optotune lens DB'!$I$4,'Optotune lens DB'!$B$4:$I$4,0),0),"")</f>
        <v/>
      </c>
      <c r="L8" s="35" t="str">
        <f>IFERROR(VLOOKUP($C8,'Entocentric lens DB'!$B$6:$U$312,MATCH('Entocentric lens DB'!$S$4,'Entocentric lens DB'!$B$4:$U$4,0),0),"")</f>
        <v/>
      </c>
      <c r="M8" s="41" t="str">
        <f>IF(ISBLANK(C8),"",'Entocentric lenses'!$H$3)</f>
        <v/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/>
      </c>
      <c r="O8" s="32" t="str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/>
      </c>
      <c r="P8" s="35"/>
      <c r="Q8" s="45" t="str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/>
      </c>
    </row>
    <row r="9" spans="1:19">
      <c r="B9" s="3" t="str">
        <f>IFERROR(VLOOKUP($C9,'Entocentric lens DB'!$B$6:$U$312,MATCH('Entocentric lens DB'!$C$4,'Entocentric lens DB'!$B$4:$U$4,0),0),"")</f>
        <v/>
      </c>
      <c r="D9" s="35" t="str">
        <f>IFERROR(VLOOKUP($C9,'Entocentric lens DB'!$B$6:$U$312,MATCH('Entocentric lens DB'!$D$4,'Entocentric lens DB'!$B$4:$U$4,0),0),"")</f>
        <v/>
      </c>
      <c r="E9" s="35" t="str">
        <f>IFERROR(VLOOKUP($C9,'Entocentric lens DB'!$B$6:$U$312,MATCH('Entocentric lens DB'!$F$4,'Entocentric lens DB'!$B$4:$U$4,0),0),"")</f>
        <v/>
      </c>
      <c r="F9" s="35" t="str">
        <f>IFERROR(VLOOKUP($C9,'Entocentric lens DB'!$B$6:$U$312,MATCH('Entocentric lens DB'!$G$4,'Entocentric lens DB'!$B$4:$U$4,0),0),"")</f>
        <v/>
      </c>
      <c r="G9" s="35" t="str">
        <f>IFERROR(VLOOKUP($C9,'Entocentric lens DB'!$B$6:$U$312,MATCH('Entocentric lens DB'!$H$4,'Entocentric lens DB'!$B$4:$U$4,0),0),"")</f>
        <v/>
      </c>
      <c r="H9" s="35" t="str">
        <f>IFERROR(VLOOKUP($C9,'Entocentric lens DB'!$B$6:$U$312,MATCH('Entocentric lens DB'!$Q$4,'Entocentric lens DB'!$B$4:$U$4,0),0),"")</f>
        <v/>
      </c>
      <c r="I9" s="42" t="str">
        <f>IFERROR(VLOOKUP($C9,'Entocentric lens DB'!$B$6:$U$312,MATCH('Entocentric lens DB'!$R$4,'Entocentric lens DB'!$B$4:$U$4,0),0),"")</f>
        <v/>
      </c>
      <c r="J9" s="35" t="str">
        <f>IFERROR(VLOOKUP($I9,'Optotune lens DB'!$B$5:$I$25,MATCH('Optotune lens DB'!$I$4,'Optotune lens DB'!$B$4:$I$4,0),0),"")</f>
        <v/>
      </c>
      <c r="L9" s="35" t="str">
        <f>IFERROR(VLOOKUP($C9,'Entocentric lens DB'!$B$6:$U$312,MATCH('Entocentric lens DB'!$S$4,'Entocentric lens DB'!$B$4:$U$4,0),0),"")</f>
        <v/>
      </c>
      <c r="M9" s="41" t="str">
        <f>IF(ISBLANK(C9),"",'Entocentric lenses'!$H$3)</f>
        <v/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/>
      </c>
      <c r="O9" s="32" t="str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/>
      </c>
      <c r="P9" s="35"/>
      <c r="Q9" s="45" t="str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/>
      </c>
    </row>
    <row r="10" spans="1:19">
      <c r="B10" s="3" t="str">
        <f>IFERROR(VLOOKUP($C10,'Entocentric lens DB'!$B$6:$U$312,MATCH('Entocentric lens DB'!$C$4,'Entocentric lens DB'!$B$4:$U$4,0),0),"")</f>
        <v/>
      </c>
      <c r="D10" s="35" t="str">
        <f>IFERROR(VLOOKUP($C10,'Entocentric lens DB'!$B$6:$U$312,MATCH('Entocentric lens DB'!$D$4,'Entocentric lens DB'!$B$4:$U$4,0),0),"")</f>
        <v/>
      </c>
      <c r="E10" s="35" t="str">
        <f>IFERROR(VLOOKUP($C10,'Entocentric lens DB'!$B$6:$U$312,MATCH('Entocentric lens DB'!$F$4,'Entocentric lens DB'!$B$4:$U$4,0),0),"")</f>
        <v/>
      </c>
      <c r="F10" s="35" t="str">
        <f>IFERROR(VLOOKUP($C10,'Entocentric lens DB'!$B$6:$U$312,MATCH('Entocentric lens DB'!$G$4,'Entocentric lens DB'!$B$4:$U$4,0),0),"")</f>
        <v/>
      </c>
      <c r="G10" s="35" t="str">
        <f>IFERROR(VLOOKUP($C10,'Entocentric lens DB'!$B$6:$U$312,MATCH('Entocentric lens DB'!$H$4,'Entocentric lens DB'!$B$4:$U$4,0),0),"")</f>
        <v/>
      </c>
      <c r="H10" s="35" t="str">
        <f>IFERROR(VLOOKUP($C10,'Entocentric lens DB'!$B$6:$U$312,MATCH('Entocentric lens DB'!$Q$4,'Entocentric lens DB'!$B$4:$U$4,0),0),"")</f>
        <v/>
      </c>
      <c r="I10" s="42" t="str">
        <f>IFERROR(VLOOKUP($C10,'Entocentric lens DB'!$B$6:$U$312,MATCH('Entocentric lens DB'!$R$4,'Entocentric lens DB'!$B$4:$U$4,0),0),"")</f>
        <v/>
      </c>
      <c r="J10" s="35" t="str">
        <f>IFERROR(VLOOKUP($I10,'Optotune lens DB'!$B$5:$I$25,MATCH('Optotune lens DB'!$I$4,'Optotune lens DB'!$B$4:$I$4,0),0),"")</f>
        <v/>
      </c>
      <c r="L10" s="35" t="str">
        <f>IFERROR(VLOOKUP($C10,'Entocentric lens DB'!$B$6:$U$312,MATCH('Entocentric lens DB'!$S$4,'Entocentric lens DB'!$B$4:$U$4,0),0),"")</f>
        <v/>
      </c>
      <c r="M10" s="41" t="str">
        <f>IF(ISBLANK(C10),"",'Entocentric lenses'!$H$3)</f>
        <v/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/>
      </c>
      <c r="O10" s="32" t="str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/>
      </c>
      <c r="P10" s="35"/>
      <c r="Q10" s="45" t="str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/>
      </c>
    </row>
    <row r="11" spans="1:19">
      <c r="D11" s="35"/>
      <c r="E11" s="35"/>
      <c r="F11" s="35"/>
      <c r="G11" s="35"/>
      <c r="H11" s="35"/>
      <c r="I11" s="42"/>
      <c r="J11" s="35"/>
      <c r="L11" s="35"/>
      <c r="M11" s="41" t="str">
        <f>IF(ISBLANK(C11),"",'Entocentric lenses'!$H$3)</f>
        <v/>
      </c>
      <c r="N11" s="32"/>
      <c r="O11" s="32"/>
      <c r="P11" s="35"/>
      <c r="Q11" s="45"/>
    </row>
    <row r="12" spans="1:19">
      <c r="D12" s="35"/>
      <c r="E12" s="35"/>
      <c r="F12" s="35"/>
      <c r="G12" s="35"/>
      <c r="H12" s="35"/>
      <c r="I12" s="42"/>
      <c r="J12" s="35"/>
      <c r="L12" s="35"/>
      <c r="M12" s="41" t="str">
        <f>IF(ISBLANK(C12),"",'Entocentric lenses'!$H$3)</f>
        <v/>
      </c>
      <c r="N12" s="32"/>
      <c r="O12" s="32"/>
      <c r="P12" s="35"/>
      <c r="Q12" s="45"/>
    </row>
    <row r="13" spans="1:19">
      <c r="D13" s="35"/>
      <c r="E13" s="35"/>
      <c r="F13" s="35"/>
      <c r="G13" s="35"/>
      <c r="H13" s="35"/>
      <c r="I13" s="42"/>
      <c r="J13" s="35"/>
      <c r="L13" s="35"/>
      <c r="M13" s="41" t="str">
        <f>IF(ISBLANK(C13),"",'Entocentric lenses'!$H$3)</f>
        <v/>
      </c>
      <c r="N13" s="32"/>
      <c r="O13" s="32"/>
      <c r="P13" s="35"/>
      <c r="Q13" s="45"/>
    </row>
    <row r="14" spans="1:19">
      <c r="D14" s="35"/>
      <c r="E14" s="35"/>
      <c r="F14" s="35"/>
      <c r="G14" s="35"/>
      <c r="H14" s="35"/>
      <c r="I14" s="42"/>
      <c r="J14" s="35"/>
      <c r="L14" s="35"/>
      <c r="M14" s="41" t="str">
        <f>IF(ISBLANK(C14),"",'Entocentric lenses'!$H$3)</f>
        <v/>
      </c>
      <c r="N14" s="32"/>
      <c r="O14" s="32"/>
      <c r="P14" s="35"/>
      <c r="Q14" s="45"/>
    </row>
    <row r="15" spans="1:19">
      <c r="D15" s="35"/>
      <c r="E15" s="35"/>
      <c r="F15" s="35"/>
      <c r="G15" s="35"/>
      <c r="H15" s="35"/>
      <c r="I15" s="42"/>
      <c r="J15" s="35"/>
      <c r="L15" s="35"/>
      <c r="M15" s="41" t="str">
        <f>IF(ISBLANK(C15),"",'Entocentric lenses'!$H$3)</f>
        <v/>
      </c>
      <c r="N15" s="32"/>
      <c r="O15" s="32"/>
      <c r="P15" s="35"/>
      <c r="Q15" s="45"/>
    </row>
    <row r="16" spans="1:19">
      <c r="D16" s="35"/>
      <c r="E16" s="35"/>
      <c r="F16" s="35"/>
      <c r="G16" s="35"/>
      <c r="H16" s="35"/>
      <c r="I16" s="42"/>
      <c r="J16" s="35"/>
      <c r="L16" s="35"/>
      <c r="M16" s="41" t="str">
        <f>IF(ISBLANK(C16),"",'Entocentric lenses'!$H$3)</f>
        <v/>
      </c>
      <c r="N16" s="32"/>
      <c r="O16" s="32"/>
      <c r="P16" s="35"/>
      <c r="Q16" s="45"/>
    </row>
    <row r="17" spans="2:19">
      <c r="D17" s="35"/>
      <c r="E17" s="35"/>
      <c r="F17" s="35"/>
      <c r="G17" s="35"/>
      <c r="H17" s="35"/>
      <c r="I17" s="42"/>
      <c r="J17" s="35"/>
      <c r="L17" s="35"/>
      <c r="M17" s="41" t="str">
        <f>IF(ISBLANK(C17),"",'Entocentric lenses'!$H$3)</f>
        <v/>
      </c>
      <c r="N17" s="32"/>
      <c r="O17" s="32"/>
      <c r="P17" s="35"/>
      <c r="Q17" s="45"/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IF(ISBLANK(C20),"",'Overview (Tele)'!$H$3)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 t="s">
        <v>0</v>
      </c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30" t="s">
        <v>0</v>
      </c>
      <c r="Q21" s="30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dataValidations count="4">
    <dataValidation type="list" allowBlank="1" showInputMessage="1" showErrorMessage="1" sqref="H5:H20 J5:J20" xr:uid="{0ED4E43D-19C8-4B4C-A8AF-CFF5C6E49CF0}">
      <formula1>Prices</formula1>
    </dataValidation>
    <dataValidation type="list" allowBlank="1" showInputMessage="1" showErrorMessage="1" sqref="G5:G20" xr:uid="{CA120F84-6DDA-40A5-A5CC-DB8C5109F19F}">
      <formula1>Filter</formula1>
    </dataValidation>
    <dataValidation type="list" allowBlank="1" showInputMessage="1" showErrorMessage="1" sqref="F5:F20" xr:uid="{B637DB52-BB3E-4A1F-B5D3-D490D121DB5C}">
      <formula1>Formats</formula1>
    </dataValidation>
    <dataValidation type="list" allowBlank="1" showInputMessage="1" showErrorMessage="1" sqref="E5:E20" xr:uid="{48D2111C-929D-4238-9419-5E0C274B317B}">
      <formula1>Mounts</formula1>
    </dataValidation>
  </dataValidations>
  <hyperlinks>
    <hyperlink ref="B2" location="'Entocentric lenses'!A1" display="Back to overview" xr:uid="{0589F6E4-C5F5-455E-A522-48C50F61BBA8}"/>
    <hyperlink ref="B23" location="'Entocentric lens DB'!A1" display="Entocentric lens database" xr:uid="{4AC77532-34A2-49E5-BAC2-13463F5C3C10}"/>
  </hyperlinks>
  <pageMargins left="0.3" right="0.3" top="0.5" bottom="0.5" header="0.1" footer="0.1"/>
  <pageSetup paperSize="9" scale="55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240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Opto Engineering</v>
      </c>
      <c r="C5" s="3" t="s">
        <v>212</v>
      </c>
      <c r="D5" s="35">
        <f>IFERROR(VLOOKUP($C5,'Entocentric lens DB'!$B$6:$U$312,MATCH('Entocentric lens DB'!$D$4,'Entocentric lens DB'!$B$4:$U$4,0),0),"")</f>
        <v>16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2/3"</v>
      </c>
      <c r="G5" s="35" t="str">
        <f>IFERROR(VLOOKUP($C5,'Entocentric lens DB'!$B$6:$U$312,MATCH('Entocentric lens DB'!$H$4,'Entocentric lens DB'!$B$4:$U$4,0),0),"")</f>
        <v>M27x0.5</v>
      </c>
      <c r="H5" s="35" t="str">
        <f>IFERROR(VLOOKUP($C5,'Entocentric lens DB'!$B$6:$U$312,MATCH('Entocentric lens DB'!$Q$4,'Entocentric lens DB'!$B$4:$U$4,0),0),"")</f>
        <v>500-1000$</v>
      </c>
      <c r="I5" s="42" t="str">
        <f>IFERROR(VLOOKUP($C5,'Entocentric lens DB'!$B$6:$U$312,MATCH('Entocentric lens DB'!$R$4,'Entocentric lens DB'!$B$4:$U$4,0),0),"")</f>
        <v>EL-3-10-VIS-26D-FPC</v>
      </c>
      <c r="J5" s="35" t="str">
        <f>IFERROR(VLOOKUP($I5,'Optotune lens DB'!$B$5:$I$25,MATCH('Optotune lens DB'!$I$4,'Optotune lens DB'!$B$4:$I$4,0),0),"")</f>
        <v>100-200$</v>
      </c>
      <c r="K5" s="3" t="s">
        <v>119</v>
      </c>
      <c r="L5" s="35" t="str">
        <f>IFERROR(VLOOKUP($C5,'Entocentric lens DB'!$B$6:$U$312,MATCH('Entocentric lens DB'!$S$4,'Entocentric lens DB'!$B$4:$U$4,0),0),"")</f>
        <v>NA</v>
      </c>
      <c r="M5" s="41"/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38.46153846153846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3.5</v>
      </c>
    </row>
    <row r="6" spans="1:19">
      <c r="B6" s="3" t="str">
        <f>IFERROR(VLOOKUP($C6,'Entocentric lens DB'!$B$6:$U$312,MATCH('Entocentric lens DB'!$C$4,'Entocentric lens DB'!$B$4:$U$4,0),0),"")</f>
        <v>Kowa</v>
      </c>
      <c r="C6" s="3" t="s">
        <v>155</v>
      </c>
      <c r="D6" s="35">
        <f>IFERROR(VLOOKUP($C6,'Entocentric lens DB'!$B$6:$U$312,MATCH('Entocentric lens DB'!$D$4,'Entocentric lens DB'!$B$4:$U$4,0),0),"")</f>
        <v>16</v>
      </c>
      <c r="E6" s="35" t="str">
        <f>IFERROR(VLOOKUP($C6,'Entocentric lens DB'!$B$6:$U$312,MATCH('Entocentric lens DB'!$F$4,'Entocentric lens DB'!$B$4:$U$4,0),0),"")</f>
        <v>C-mount</v>
      </c>
      <c r="F6" s="35" t="str">
        <f>IFERROR(VLOOKUP($C6,'Entocentric lens DB'!$B$6:$U$312,MATCH('Entocentric lens DB'!$G$4,'Entocentric lens DB'!$B$4:$U$4,0),0),"")</f>
        <v>2/3"</v>
      </c>
      <c r="G6" s="35" t="str">
        <f>IFERROR(VLOOKUP($C6,'Entocentric lens DB'!$B$6:$U$312,MATCH('Entocentric lens DB'!$H$4,'Entocentric lens DB'!$B$4:$U$4,0),0),"")</f>
        <v>M30.5x0.5</v>
      </c>
      <c r="H6" s="35" t="str">
        <f>IFERROR(VLOOKUP($C6,'Entocentric lens DB'!$B$6:$U$312,MATCH('Entocentric lens DB'!$Q$4,'Entocentric lens DB'!$B$4:$U$4,0),0),"")</f>
        <v>200-500$</v>
      </c>
      <c r="I6" s="42" t="str">
        <f>IFERROR(VLOOKUP($C6,'Entocentric lens DB'!$B$6:$U$312,MATCH('Entocentric lens DB'!$R$4,'Entocentric lens DB'!$B$4:$U$4,0),0),"")</f>
        <v>EL-16-40-TC-VIS-5D-M30.5</v>
      </c>
      <c r="J6" s="35" t="str">
        <f>IFERROR(VLOOKUP($I6,'Optotune lens DB'!$B$5:$I$25,MATCH('Optotune lens DB'!$I$4,'Optotune lens DB'!$B$4:$I$4,0),0),"")</f>
        <v>500-1000$</v>
      </c>
      <c r="K6" s="3" t="s">
        <v>114</v>
      </c>
      <c r="L6" s="35" t="str">
        <f>IFERROR(VLOOKUP($C6,'Entocentric lens DB'!$B$6:$U$312,MATCH('Entocentric lens DB'!$S$4,'Entocentric lens DB'!$B$4:$U$4,0),0),"")</f>
        <v>NA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200</v>
      </c>
      <c r="P6" s="35" t="s">
        <v>209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2.5</v>
      </c>
    </row>
    <row r="7" spans="1:19">
      <c r="B7" s="3" t="str">
        <f>IFERROR(VLOOKUP($C7,'Entocentric lens DB'!$B$6:$U$312,MATCH('Entocentric lens DB'!$C$4,'Entocentric lens DB'!$B$4:$U$4,0),0),"")</f>
        <v>Computar</v>
      </c>
      <c r="C7" s="3" t="s">
        <v>156</v>
      </c>
      <c r="D7" s="35">
        <f>IFERROR(VLOOKUP($C7,'Entocentric lens DB'!$B$6:$U$312,MATCH('Entocentric lens DB'!$D$4,'Entocentric lens DB'!$B$4:$U$4,0),0),"")</f>
        <v>16</v>
      </c>
      <c r="E7" s="35" t="str">
        <f>IFERROR(VLOOKUP($C7,'Entocentric lens DB'!$B$6:$U$312,MATCH('Entocentric lens DB'!$F$4,'Entocentric lens DB'!$B$4:$U$4,0),0),"")</f>
        <v>C-mount</v>
      </c>
      <c r="F7" s="35" t="str">
        <f>IFERROR(VLOOKUP($C7,'Entocentric lens DB'!$B$6:$U$312,MATCH('Entocentric lens DB'!$G$4,'Entocentric lens DB'!$B$4:$U$4,0),0),"")</f>
        <v>2/3"</v>
      </c>
      <c r="G7" s="35" t="str">
        <f>IFERROR(VLOOKUP($C7,'Entocentric lens DB'!$B$6:$U$312,MATCH('Entocentric lens DB'!$H$4,'Entocentric lens DB'!$B$4:$U$4,0),0),"")</f>
        <v>M27x0.5</v>
      </c>
      <c r="H7" s="35" t="str">
        <f>IFERROR(VLOOKUP($C7,'Entocentric lens DB'!$B$6:$U$312,MATCH('Entocentric lens DB'!$Q$4,'Entocentric lens DB'!$B$4:$U$4,0),0),"")</f>
        <v>200-500$</v>
      </c>
      <c r="I7" s="42" t="str">
        <f>IFERROR(VLOOKUP($C7,'Entocentric lens DB'!$B$6:$U$312,MATCH('Entocentric lens DB'!$R$4,'Entocentric lens DB'!$B$4:$U$4,0),0),"")</f>
        <v>EL-16-40-TC-VIS-5D-M27</v>
      </c>
      <c r="J7" s="35" t="str">
        <f>IFERROR(VLOOKUP($I7,'Optotune lens DB'!$B$5:$I$25,MATCH('Optotune lens DB'!$I$4,'Optotune lens DB'!$B$4:$I$4,0),0),"")</f>
        <v>500-1000$</v>
      </c>
      <c r="K7" s="3" t="s">
        <v>114</v>
      </c>
      <c r="L7" s="35" t="str">
        <f>IFERROR(VLOOKUP($C7,'Entocentric lens DB'!$B$6:$U$312,MATCH('Entocentric lens DB'!$S$4,'Entocentric lens DB'!$B$4:$U$4,0),0),"")</f>
        <v>NA</v>
      </c>
      <c r="M7" s="41">
        <f>IF(ISBLANK(C7),"",'Entocentric lenses'!$H$3)</f>
        <v>2300</v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>inf</v>
      </c>
      <c r="O7" s="32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>200</v>
      </c>
      <c r="P7" s="35" t="s">
        <v>209</v>
      </c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2.5</v>
      </c>
    </row>
    <row r="8" spans="1:19">
      <c r="B8" s="3" t="str">
        <f>IFERROR(VLOOKUP($C8,'Entocentric lens DB'!$B$6:$U$312,MATCH('Entocentric lens DB'!$C$4,'Entocentric lens DB'!$B$4:$U$4,0),0),"")</f>
        <v>Tamron</v>
      </c>
      <c r="C8" s="3" t="s">
        <v>157</v>
      </c>
      <c r="D8" s="35">
        <f>IFERROR(VLOOKUP($C8,'Entocentric lens DB'!$B$6:$U$312,MATCH('Entocentric lens DB'!$D$4,'Entocentric lens DB'!$B$4:$U$4,0),0),"")</f>
        <v>16</v>
      </c>
      <c r="E8" s="35" t="str">
        <f>IFERROR(VLOOKUP($C8,'Entocentric lens DB'!$B$6:$U$312,MATCH('Entocentric lens DB'!$F$4,'Entocentric lens DB'!$B$4:$U$4,0),0),"")</f>
        <v>C-mount</v>
      </c>
      <c r="F8" s="35" t="str">
        <f>IFERROR(VLOOKUP($C8,'Entocentric lens DB'!$B$6:$U$312,MATCH('Entocentric lens DB'!$G$4,'Entocentric lens DB'!$B$4:$U$4,0),0),"")</f>
        <v>1/1.2"</v>
      </c>
      <c r="G8" s="35" t="str">
        <f>IFERROR(VLOOKUP($C8,'Entocentric lens DB'!$B$6:$U$312,MATCH('Entocentric lens DB'!$H$4,'Entocentric lens DB'!$B$4:$U$4,0),0),"")</f>
        <v>M27x0.5</v>
      </c>
      <c r="H8" s="35" t="str">
        <f>IFERROR(VLOOKUP($C8,'Entocentric lens DB'!$B$6:$U$312,MATCH('Entocentric lens DB'!$Q$4,'Entocentric lens DB'!$B$4:$U$4,0),0),"")</f>
        <v>200-500$</v>
      </c>
      <c r="I8" s="42" t="str">
        <f>IFERROR(VLOOKUP($C8,'Entocentric lens DB'!$B$6:$U$312,MATCH('Entocentric lens DB'!$R$4,'Entocentric lens DB'!$B$4:$U$4,0),0),"")</f>
        <v>EL-16-40-TC-VIS-5D-M27</v>
      </c>
      <c r="J8" s="35" t="str">
        <f>IFERROR(VLOOKUP($I8,'Optotune lens DB'!$B$5:$I$25,MATCH('Optotune lens DB'!$I$4,'Optotune lens DB'!$B$4:$I$4,0),0),"")</f>
        <v>500-1000$</v>
      </c>
      <c r="K8" s="3" t="s">
        <v>114</v>
      </c>
      <c r="L8" s="35" t="str">
        <f>IFERROR(VLOOKUP($C8,'Entocentric lens DB'!$B$6:$U$312,MATCH('Entocentric lens DB'!$S$4,'Entocentric lens DB'!$B$4:$U$4,0),0),"")</f>
        <v>NA</v>
      </c>
      <c r="M8" s="41">
        <f>IF(ISBLANK(C8),"",'Entocentric lenses'!$H$3)</f>
        <v>2300</v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>inf</v>
      </c>
      <c r="O8" s="32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>200</v>
      </c>
      <c r="P8" s="35" t="s">
        <v>209</v>
      </c>
      <c r="Q8" s="45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>3.5</v>
      </c>
    </row>
    <row r="9" spans="1:19">
      <c r="B9" s="3" t="str">
        <f>IFERROR(VLOOKUP($C9,'Entocentric lens DB'!$B$6:$U$312,MATCH('Entocentric lens DB'!$C$4,'Entocentric lens DB'!$B$4:$U$4,0),0),"")</f>
        <v>Fujinon</v>
      </c>
      <c r="C9" s="3" t="s">
        <v>158</v>
      </c>
      <c r="D9" s="35">
        <f>IFERROR(VLOOKUP($C9,'Entocentric lens DB'!$B$6:$U$312,MATCH('Entocentric lens DB'!$D$4,'Entocentric lens DB'!$B$4:$U$4,0),0),"")</f>
        <v>16</v>
      </c>
      <c r="E9" s="35" t="str">
        <f>IFERROR(VLOOKUP($C9,'Entocentric lens DB'!$B$6:$U$312,MATCH('Entocentric lens DB'!$F$4,'Entocentric lens DB'!$B$4:$U$4,0),0),"")</f>
        <v>C-mount</v>
      </c>
      <c r="F9" s="35" t="str">
        <f>IFERROR(VLOOKUP($C9,'Entocentric lens DB'!$B$6:$U$312,MATCH('Entocentric lens DB'!$G$4,'Entocentric lens DB'!$B$4:$U$4,0),0),"")</f>
        <v>2/3"</v>
      </c>
      <c r="G9" s="35" t="str">
        <f>IFERROR(VLOOKUP($C9,'Entocentric lens DB'!$B$6:$U$312,MATCH('Entocentric lens DB'!$H$4,'Entocentric lens DB'!$B$4:$U$4,0),0),"")</f>
        <v>M25.5x0.5</v>
      </c>
      <c r="H9" s="35" t="str">
        <f>IFERROR(VLOOKUP($C9,'Entocentric lens DB'!$B$6:$U$312,MATCH('Entocentric lens DB'!$Q$4,'Entocentric lens DB'!$B$4:$U$4,0),0),"")</f>
        <v>200-500$</v>
      </c>
      <c r="I9" s="42" t="str">
        <f>IFERROR(VLOOKUP($C9,'Entocentric lens DB'!$B$6:$U$312,MATCH('Entocentric lens DB'!$R$4,'Entocentric lens DB'!$B$4:$U$4,0),0),"")</f>
        <v>EL-16-40-TC-VIS-5D-M25.5</v>
      </c>
      <c r="J9" s="35" t="str">
        <f>IFERROR(VLOOKUP($I9,'Optotune lens DB'!$B$5:$I$25,MATCH('Optotune lens DB'!$I$4,'Optotune lens DB'!$B$4:$I$4,0),0),"")</f>
        <v>500-1000$</v>
      </c>
      <c r="K9" s="3" t="s">
        <v>114</v>
      </c>
      <c r="L9" s="35" t="str">
        <f>IFERROR(VLOOKUP($C9,'Entocentric lens DB'!$B$6:$U$312,MATCH('Entocentric lens DB'!$S$4,'Entocentric lens DB'!$B$4:$U$4,0),0),"")</f>
        <v>NA</v>
      </c>
      <c r="M9" s="41">
        <f>IF(ISBLANK(C9),"",'Entocentric lenses'!$H$3)</f>
        <v>2300</v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>inf</v>
      </c>
      <c r="O9" s="32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>200</v>
      </c>
      <c r="P9" s="35" t="s">
        <v>209</v>
      </c>
      <c r="Q9" s="45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>3.5</v>
      </c>
    </row>
    <row r="10" spans="1:19">
      <c r="B10" s="3" t="str">
        <f>IFERROR(VLOOKUP($C10,'Entocentric lens DB'!$B$6:$U$312,MATCH('Entocentric lens DB'!$C$4,'Entocentric lens DB'!$B$4:$U$4,0),0),"")</f>
        <v>Kowa</v>
      </c>
      <c r="C10" s="3" t="s">
        <v>159</v>
      </c>
      <c r="D10" s="35">
        <f>IFERROR(VLOOKUP($C10,'Entocentric lens DB'!$B$6:$U$312,MATCH('Entocentric lens DB'!$D$4,'Entocentric lens DB'!$B$4:$U$4,0),0),"")</f>
        <v>16</v>
      </c>
      <c r="E10" s="35" t="str">
        <f>IFERROR(VLOOKUP($C10,'Entocentric lens DB'!$B$6:$U$312,MATCH('Entocentric lens DB'!$F$4,'Entocentric lens DB'!$B$4:$U$4,0),0),"")</f>
        <v>C-mount</v>
      </c>
      <c r="F10" s="35" t="str">
        <f>IFERROR(VLOOKUP($C10,'Entocentric lens DB'!$B$6:$U$312,MATCH('Entocentric lens DB'!$G$4,'Entocentric lens DB'!$B$4:$U$4,0),0),"")</f>
        <v>2/3"</v>
      </c>
      <c r="G10" s="35" t="str">
        <f>IFERROR(VLOOKUP($C10,'Entocentric lens DB'!$B$6:$U$312,MATCH('Entocentric lens DB'!$H$4,'Entocentric lens DB'!$B$4:$U$4,0),0),"")</f>
        <v>M27x0.5</v>
      </c>
      <c r="H10" s="35" t="str">
        <f>IFERROR(VLOOKUP($C10,'Entocentric lens DB'!$B$6:$U$312,MATCH('Entocentric lens DB'!$Q$4,'Entocentric lens DB'!$B$4:$U$4,0),0),"")</f>
        <v>200-500$</v>
      </c>
      <c r="I10" s="42" t="str">
        <f>IFERROR(VLOOKUP($C10,'Entocentric lens DB'!$B$6:$U$312,MATCH('Entocentric lens DB'!$R$4,'Entocentric lens DB'!$B$4:$U$4,0),0),"")</f>
        <v>EL-16-40-TC-VIS-5D-M27</v>
      </c>
      <c r="J10" s="35" t="str">
        <f>IFERROR(VLOOKUP($I10,'Optotune lens DB'!$B$5:$I$25,MATCH('Optotune lens DB'!$I$4,'Optotune lens DB'!$B$4:$I$4,0),0),"")</f>
        <v>500-1000$</v>
      </c>
      <c r="K10" s="3" t="s">
        <v>114</v>
      </c>
      <c r="L10" s="35" t="str">
        <f>IFERROR(VLOOKUP($C10,'Entocentric lens DB'!$B$6:$U$312,MATCH('Entocentric lens DB'!$S$4,'Entocentric lens DB'!$B$4:$U$4,0),0),"")</f>
        <v>NA</v>
      </c>
      <c r="M10" s="41">
        <f>IF(ISBLANK(C10),"",'Entocentric lenses'!$H$3)</f>
        <v>2300</v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>inf</v>
      </c>
      <c r="O10" s="32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>200</v>
      </c>
      <c r="P10" s="35" t="s">
        <v>209</v>
      </c>
      <c r="Q10" s="45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>4</v>
      </c>
    </row>
    <row r="11" spans="1:19">
      <c r="B11" s="3" t="str">
        <f>IFERROR(VLOOKUP($C11,'Entocentric lens DB'!$B$6:$U$312,MATCH('Entocentric lens DB'!$C$4,'Entocentric lens DB'!$B$4:$U$4,0),0),"")</f>
        <v>Edmund Optics</v>
      </c>
      <c r="C11" s="3" t="s">
        <v>160</v>
      </c>
      <c r="D11" s="35">
        <f>IFERROR(VLOOKUP($C11,'Entocentric lens DB'!$B$6:$U$312,MATCH('Entocentric lens DB'!$D$4,'Entocentric lens DB'!$B$4:$U$4,0),0),"")</f>
        <v>16</v>
      </c>
      <c r="E11" s="35" t="str">
        <f>IFERROR(VLOOKUP($C11,'Entocentric lens DB'!$B$6:$U$312,MATCH('Entocentric lens DB'!$F$4,'Entocentric lens DB'!$B$4:$U$4,0),0),"")</f>
        <v>C-mount</v>
      </c>
      <c r="F11" s="35" t="str">
        <f>IFERROR(VLOOKUP($C11,'Entocentric lens DB'!$B$6:$U$312,MATCH('Entocentric lens DB'!$G$4,'Entocentric lens DB'!$B$4:$U$4,0),0),"")</f>
        <v>2/3"</v>
      </c>
      <c r="G11" s="35" t="str">
        <f>IFERROR(VLOOKUP($C11,'Entocentric lens DB'!$B$6:$U$312,MATCH('Entocentric lens DB'!$H$4,'Entocentric lens DB'!$B$4:$U$4,0),0),"")</f>
        <v>M25.5x0.5</v>
      </c>
      <c r="H11" s="35" t="str">
        <f>IFERROR(VLOOKUP($C11,'Entocentric lens DB'!$B$6:$U$312,MATCH('Entocentric lens DB'!$Q$4,'Entocentric lens DB'!$B$4:$U$4,0),0),"")</f>
        <v>200-500$</v>
      </c>
      <c r="I11" s="42" t="str">
        <f>IFERROR(VLOOKUP($C11,'Entocentric lens DB'!$B$6:$U$312,MATCH('Entocentric lens DB'!$R$4,'Entocentric lens DB'!$B$4:$U$4,0),0),"")</f>
        <v>EL-16-40-TC-VIS-5D-M25.5</v>
      </c>
      <c r="J11" s="35" t="str">
        <f>IFERROR(VLOOKUP($I11,'Optotune lens DB'!$B$5:$I$25,MATCH('Optotune lens DB'!$I$4,'Optotune lens DB'!$B$4:$I$4,0),0),"")</f>
        <v>500-1000$</v>
      </c>
      <c r="K11" s="3" t="s">
        <v>114</v>
      </c>
      <c r="L11" s="35" t="str">
        <f>IFERROR(VLOOKUP($C11,'Entocentric lens DB'!$B$6:$U$312,MATCH('Entocentric lens DB'!$S$4,'Entocentric lens DB'!$B$4:$U$4,0),0),"")</f>
        <v>NA</v>
      </c>
      <c r="M11" s="41">
        <f>IF(ISBLANK(C11),"",'Entocentric lenses'!$H$3)</f>
        <v>2300</v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>inf</v>
      </c>
      <c r="O11" s="32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>200</v>
      </c>
      <c r="P11" s="35" t="s">
        <v>209</v>
      </c>
      <c r="Q11" s="45" t="str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/>
      </c>
    </row>
    <row r="12" spans="1:19">
      <c r="D12" s="35"/>
      <c r="E12" s="35"/>
      <c r="F12" s="35"/>
      <c r="G12" s="35"/>
      <c r="H12" s="35"/>
      <c r="I12" s="42"/>
      <c r="J12" s="35"/>
      <c r="L12" s="35"/>
      <c r="M12" s="41" t="str">
        <f>IF(ISBLANK(C12),"",'Entocentric lenses'!$H$3)</f>
        <v/>
      </c>
      <c r="N12" s="32"/>
      <c r="O12" s="32"/>
      <c r="P12" s="35"/>
      <c r="Q12" s="45"/>
    </row>
    <row r="13" spans="1:19">
      <c r="D13" s="35"/>
      <c r="E13" s="35"/>
      <c r="F13" s="35"/>
      <c r="G13" s="35"/>
      <c r="H13" s="35"/>
      <c r="I13" s="42"/>
      <c r="J13" s="35"/>
      <c r="L13" s="35"/>
      <c r="M13" s="41" t="str">
        <f>IF(ISBLANK(C13),"",'Entocentric lenses'!$H$3)</f>
        <v/>
      </c>
      <c r="N13" s="32"/>
      <c r="O13" s="32"/>
      <c r="P13" s="35"/>
      <c r="Q13" s="45"/>
    </row>
    <row r="14" spans="1:19">
      <c r="D14" s="35"/>
      <c r="E14" s="35"/>
      <c r="F14" s="35"/>
      <c r="G14" s="35"/>
      <c r="H14" s="35"/>
      <c r="I14" s="42"/>
      <c r="J14" s="35"/>
      <c r="L14" s="35"/>
      <c r="M14" s="41" t="str">
        <f>IF(ISBLANK(C14),"",'Entocentric lenses'!$H$3)</f>
        <v/>
      </c>
      <c r="N14" s="32"/>
      <c r="O14" s="32"/>
      <c r="P14" s="35"/>
      <c r="Q14" s="45"/>
    </row>
    <row r="15" spans="1:19">
      <c r="D15" s="35"/>
      <c r="E15" s="35"/>
      <c r="F15" s="35"/>
      <c r="G15" s="35"/>
      <c r="H15" s="35"/>
      <c r="I15" s="42"/>
      <c r="J15" s="35"/>
      <c r="L15" s="35"/>
      <c r="M15" s="41" t="str">
        <f>IF(ISBLANK(C15),"",'Entocentric lenses'!$H$3)</f>
        <v/>
      </c>
      <c r="N15" s="32"/>
      <c r="O15" s="32"/>
      <c r="P15" s="35"/>
      <c r="Q15" s="45"/>
    </row>
    <row r="16" spans="1:19">
      <c r="D16" s="35"/>
      <c r="E16" s="35"/>
      <c r="F16" s="35"/>
      <c r="G16" s="35"/>
      <c r="H16" s="35"/>
      <c r="I16" s="42"/>
      <c r="J16" s="35"/>
      <c r="L16" s="35"/>
      <c r="M16" s="41" t="str">
        <f>IF(ISBLANK(C16),"",'Entocentric lenses'!$H$3)</f>
        <v/>
      </c>
      <c r="N16" s="32"/>
      <c r="O16" s="32"/>
      <c r="P16" s="35"/>
      <c r="Q16" s="45"/>
    </row>
    <row r="17" spans="2:19">
      <c r="D17" s="35"/>
      <c r="E17" s="35"/>
      <c r="F17" s="35"/>
      <c r="G17" s="35"/>
      <c r="H17" s="35"/>
      <c r="I17" s="42"/>
      <c r="J17" s="35"/>
      <c r="L17" s="35"/>
      <c r="M17" s="41" t="str">
        <f>IF(ISBLANK(C17),"",'Entocentric lenses'!$H$3)</f>
        <v/>
      </c>
      <c r="N17" s="32"/>
      <c r="O17" s="32"/>
      <c r="P17" s="35"/>
      <c r="Q17" s="45"/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IF(ISBLANK(C20),"",'Overview (Tele)'!$H$3)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 t="s">
        <v>0</v>
      </c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30" t="s">
        <v>0</v>
      </c>
      <c r="Q21" s="30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phoneticPr fontId="20" type="noConversion"/>
  <dataValidations disablePrompts="1" count="4">
    <dataValidation type="list" allowBlank="1" showInputMessage="1" showErrorMessage="1" sqref="E5:E20" xr:uid="{00000000-0002-0000-1600-000000000000}">
      <formula1>Mounts</formula1>
    </dataValidation>
    <dataValidation type="list" allowBlank="1" showInputMessage="1" showErrorMessage="1" sqref="F5:F20" xr:uid="{00000000-0002-0000-1600-000001000000}">
      <formula1>Formats</formula1>
    </dataValidation>
    <dataValidation type="list" allowBlank="1" showInputMessage="1" showErrorMessage="1" sqref="G5:G20" xr:uid="{00000000-0002-0000-1600-000002000000}">
      <formula1>Filter</formula1>
    </dataValidation>
    <dataValidation type="list" allowBlank="1" showInputMessage="1" showErrorMessage="1" sqref="J5:J20 H5:H20" xr:uid="{00000000-0002-0000-1600-000003000000}">
      <formula1>Prices</formula1>
    </dataValidation>
  </dataValidations>
  <hyperlinks>
    <hyperlink ref="B2" location="'Entocentric lenses'!A1" display="Back to overview" xr:uid="{64B8E9EA-4FBB-4B64-97A4-89AD115A8209}"/>
    <hyperlink ref="B23" location="'Entocentric lens DB'!A1" display="Entocentric lens database" xr:uid="{15926E37-59AB-40D0-8216-96489F97BE2C}"/>
  </hyperlinks>
  <pageMargins left="0.3" right="0.3" top="0.5" bottom="0.5" header="0.1" footer="0.1"/>
  <pageSetup paperSize="9" scale="55"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241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Opto Engineering</v>
      </c>
      <c r="C5" s="49" t="s">
        <v>214</v>
      </c>
      <c r="D5" s="35">
        <f>IFERROR(VLOOKUP($C5,'Entocentric lens DB'!$B$6:$U$312,MATCH('Entocentric lens DB'!$D$4,'Entocentric lens DB'!$B$4:$U$4,0),0),"")</f>
        <v>25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2/3"</v>
      </c>
      <c r="G5" s="35" t="str">
        <f>IFERROR(VLOOKUP($C5,'Entocentric lens DB'!$B$6:$U$312,MATCH('Entocentric lens DB'!$H$4,'Entocentric lens DB'!$B$4:$U$4,0),0),"")</f>
        <v>M27x0.5</v>
      </c>
      <c r="H5" s="35" t="str">
        <f>IFERROR(VLOOKUP($C5,'Entocentric lens DB'!$B$6:$U$312,MATCH('Entocentric lens DB'!$Q$4,'Entocentric lens DB'!$B$4:$U$4,0),0),"")</f>
        <v>500-1000$</v>
      </c>
      <c r="I5" s="42" t="str">
        <f>IFERROR(VLOOKUP($C5,'Entocentric lens DB'!$B$6:$U$312,MATCH('Entocentric lens DB'!$R$4,'Entocentric lens DB'!$B$4:$U$4,0),0),"")</f>
        <v>EL-3-10-VIS-26D-FPC</v>
      </c>
      <c r="J5" s="35" t="str">
        <f>IFERROR(VLOOKUP($I5,'Optotune lens DB'!$B$5:$I$25,MATCH('Optotune lens DB'!$I$4,'Optotune lens DB'!$B$4:$I$4,0),0),"")</f>
        <v>100-200$</v>
      </c>
      <c r="K5" s="3" t="s">
        <v>119</v>
      </c>
      <c r="L5" s="35" t="str">
        <f>IFERROR(VLOOKUP($C5,'Entocentric lens DB'!$B$6:$U$312,MATCH('Entocentric lens DB'!$S$4,'Entocentric lens DB'!$B$4:$U$4,0),0),"")</f>
        <v>NA</v>
      </c>
      <c r="M5" s="41">
        <f>IF(ISBLANK(C5),"",'Entocentric lenses'!$H$3)</f>
        <v>2300</v>
      </c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38.46153846153846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3.5</v>
      </c>
    </row>
    <row r="6" spans="1:19">
      <c r="B6" s="3" t="str">
        <f>IFERROR(VLOOKUP($C6,'Entocentric lens DB'!$B$6:$U$312,MATCH('Entocentric lens DB'!$C$4,'Entocentric lens DB'!$B$4:$U$4,0),0),"")</f>
        <v>Kowa</v>
      </c>
      <c r="C6" s="49" t="s">
        <v>165</v>
      </c>
      <c r="D6" s="35">
        <f>IFERROR(VLOOKUP($C6,'Entocentric lens DB'!$B$6:$U$312,MATCH('Entocentric lens DB'!$D$4,'Entocentric lens DB'!$B$4:$U$4,0),0),"")</f>
        <v>25</v>
      </c>
      <c r="E6" s="35" t="str">
        <f>IFERROR(VLOOKUP($C6,'Entocentric lens DB'!$B$6:$U$312,MATCH('Entocentric lens DB'!$F$4,'Entocentric lens DB'!$B$4:$U$4,0),0),"")</f>
        <v>C-mount</v>
      </c>
      <c r="F6" s="35" t="str">
        <f>IFERROR(VLOOKUP($C6,'Entocentric lens DB'!$B$6:$U$312,MATCH('Entocentric lens DB'!$G$4,'Entocentric lens DB'!$B$4:$U$4,0),0),"")</f>
        <v>2/3"</v>
      </c>
      <c r="G6" s="35" t="str">
        <f>IFERROR(VLOOKUP($C6,'Entocentric lens DB'!$B$6:$U$312,MATCH('Entocentric lens DB'!$H$4,'Entocentric lens DB'!$B$4:$U$4,0),0),"")</f>
        <v>M30.5x0.5</v>
      </c>
      <c r="H6" s="35" t="str">
        <f>IFERROR(VLOOKUP($C6,'Entocentric lens DB'!$B$6:$U$312,MATCH('Entocentric lens DB'!$Q$4,'Entocentric lens DB'!$B$4:$U$4,0),0),"")</f>
        <v>200-500$</v>
      </c>
      <c r="I6" s="42" t="str">
        <f>IFERROR(VLOOKUP($C6,'Entocentric lens DB'!$B$6:$U$312,MATCH('Entocentric lens DB'!$R$4,'Entocentric lens DB'!$B$4:$U$4,0),0),"")</f>
        <v>EL-16-40-TC-VIS-5D-M30.5</v>
      </c>
      <c r="J6" s="35" t="str">
        <f>IFERROR(VLOOKUP($I6,'Optotune lens DB'!$B$5:$I$25,MATCH('Optotune lens DB'!$I$4,'Optotune lens DB'!$B$4:$I$4,0),0),"")</f>
        <v>500-1000$</v>
      </c>
      <c r="K6" s="3" t="s">
        <v>114</v>
      </c>
      <c r="L6" s="35" t="str">
        <f>IFERROR(VLOOKUP($C6,'Entocentric lens DB'!$B$6:$U$312,MATCH('Entocentric lens DB'!$S$4,'Entocentric lens DB'!$B$4:$U$4,0),0),"")</f>
        <v>NA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200</v>
      </c>
      <c r="P6" s="35"/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2.5</v>
      </c>
    </row>
    <row r="7" spans="1:19">
      <c r="B7" s="3" t="str">
        <f>IFERROR(VLOOKUP($C7,'Entocentric lens DB'!$B$6:$U$312,MATCH('Entocentric lens DB'!$C$4,'Entocentric lens DB'!$B$4:$U$4,0),0),"")</f>
        <v>Computar</v>
      </c>
      <c r="C7" s="49" t="s">
        <v>166</v>
      </c>
      <c r="D7" s="35">
        <f>IFERROR(VLOOKUP($C7,'Entocentric lens DB'!$B$6:$U$312,MATCH('Entocentric lens DB'!$D$4,'Entocentric lens DB'!$B$4:$U$4,0),0),"")</f>
        <v>25</v>
      </c>
      <c r="E7" s="35" t="str">
        <f>IFERROR(VLOOKUP($C7,'Entocentric lens DB'!$B$6:$U$312,MATCH('Entocentric lens DB'!$F$4,'Entocentric lens DB'!$B$4:$U$4,0),0),"")</f>
        <v>C-mount</v>
      </c>
      <c r="F7" s="35" t="str">
        <f>IFERROR(VLOOKUP($C7,'Entocentric lens DB'!$B$6:$U$312,MATCH('Entocentric lens DB'!$G$4,'Entocentric lens DB'!$B$4:$U$4,0),0),"")</f>
        <v>2/3"</v>
      </c>
      <c r="G7" s="35" t="str">
        <f>IFERROR(VLOOKUP($C7,'Entocentric lens DB'!$B$6:$U$312,MATCH('Entocentric lens DB'!$H$4,'Entocentric lens DB'!$B$4:$U$4,0),0),"")</f>
        <v>M27x0.5</v>
      </c>
      <c r="H7" s="35" t="str">
        <f>IFERROR(VLOOKUP($C7,'Entocentric lens DB'!$B$6:$U$312,MATCH('Entocentric lens DB'!$Q$4,'Entocentric lens DB'!$B$4:$U$4,0),0),"")</f>
        <v>200-500$</v>
      </c>
      <c r="I7" s="42" t="str">
        <f>IFERROR(VLOOKUP($C7,'Entocentric lens DB'!$B$6:$U$312,MATCH('Entocentric lens DB'!$R$4,'Entocentric lens DB'!$B$4:$U$4,0),0),"")</f>
        <v>EL-16-40-TC-VIS-5D-M27</v>
      </c>
      <c r="J7" s="35" t="str">
        <f>IFERROR(VLOOKUP($I7,'Optotune lens DB'!$B$5:$I$25,MATCH('Optotune lens DB'!$I$4,'Optotune lens DB'!$B$4:$I$4,0),0),"")</f>
        <v>500-1000$</v>
      </c>
      <c r="K7" s="3" t="s">
        <v>114</v>
      </c>
      <c r="L7" s="35" t="str">
        <f>IFERROR(VLOOKUP($C7,'Entocentric lens DB'!$B$6:$U$312,MATCH('Entocentric lens DB'!$S$4,'Entocentric lens DB'!$B$4:$U$4,0),0),"")</f>
        <v>NA</v>
      </c>
      <c r="M7" s="41">
        <f>IF(ISBLANK(C7),"",'Entocentric lenses'!$H$3)</f>
        <v>2300</v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>inf</v>
      </c>
      <c r="O7" s="32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>200</v>
      </c>
      <c r="P7" s="35"/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2.5</v>
      </c>
    </row>
    <row r="8" spans="1:19">
      <c r="B8" s="3" t="str">
        <f>IFERROR(VLOOKUP($C8,'Entocentric lens DB'!$B$6:$U$312,MATCH('Entocentric lens DB'!$C$4,'Entocentric lens DB'!$B$4:$U$4,0),0),"")</f>
        <v>Fujinon</v>
      </c>
      <c r="C8" s="49" t="s">
        <v>168</v>
      </c>
      <c r="D8" s="35">
        <f>IFERROR(VLOOKUP($C8,'Entocentric lens DB'!$B$6:$U$312,MATCH('Entocentric lens DB'!$D$4,'Entocentric lens DB'!$B$4:$U$4,0),0),"")</f>
        <v>25</v>
      </c>
      <c r="E8" s="35" t="str">
        <f>IFERROR(VLOOKUP($C8,'Entocentric lens DB'!$B$6:$U$312,MATCH('Entocentric lens DB'!$F$4,'Entocentric lens DB'!$B$4:$U$4,0),0),"")</f>
        <v>C-mount</v>
      </c>
      <c r="F8" s="35" t="str">
        <f>IFERROR(VLOOKUP($C8,'Entocentric lens DB'!$B$6:$U$312,MATCH('Entocentric lens DB'!$G$4,'Entocentric lens DB'!$B$4:$U$4,0),0),"")</f>
        <v>2/3"</v>
      </c>
      <c r="G8" s="35" t="str">
        <f>IFERROR(VLOOKUP($C8,'Entocentric lens DB'!$B$6:$U$312,MATCH('Entocentric lens DB'!$H$4,'Entocentric lens DB'!$B$4:$U$4,0),0),"")</f>
        <v>M25.5x0.5</v>
      </c>
      <c r="H8" s="35" t="str">
        <f>IFERROR(VLOOKUP($C8,'Entocentric lens DB'!$B$6:$U$312,MATCH('Entocentric lens DB'!$Q$4,'Entocentric lens DB'!$B$4:$U$4,0),0),"")</f>
        <v>200-500$</v>
      </c>
      <c r="I8" s="42" t="str">
        <f>IFERROR(VLOOKUP($C8,'Entocentric lens DB'!$B$6:$U$312,MATCH('Entocentric lens DB'!$R$4,'Entocentric lens DB'!$B$4:$U$4,0),0),"")</f>
        <v>EL-16-40-TC-VIS-5D-M25.5</v>
      </c>
      <c r="J8" s="35" t="str">
        <f>IFERROR(VLOOKUP($I8,'Optotune lens DB'!$B$5:$I$25,MATCH('Optotune lens DB'!$I$4,'Optotune lens DB'!$B$4:$I$4,0),0),"")</f>
        <v>500-1000$</v>
      </c>
      <c r="K8" s="3" t="s">
        <v>114</v>
      </c>
      <c r="L8" s="35" t="str">
        <f>IFERROR(VLOOKUP($C8,'Entocentric lens DB'!$B$6:$U$312,MATCH('Entocentric lens DB'!$S$4,'Entocentric lens DB'!$B$4:$U$4,0),0),"")</f>
        <v>NA</v>
      </c>
      <c r="M8" s="41">
        <f>IF(ISBLANK(C8),"",'Entocentric lenses'!$H$3)</f>
        <v>2300</v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>inf</v>
      </c>
      <c r="O8" s="32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>200</v>
      </c>
      <c r="P8" s="35"/>
      <c r="Q8" s="45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>3.5</v>
      </c>
    </row>
    <row r="9" spans="1:19">
      <c r="B9" s="3" t="str">
        <f>IFERROR(VLOOKUP($C9,'Entocentric lens DB'!$B$6:$U$312,MATCH('Entocentric lens DB'!$C$4,'Entocentric lens DB'!$B$4:$U$4,0),0),"")</f>
        <v>Kowa</v>
      </c>
      <c r="C9" s="49" t="s">
        <v>169</v>
      </c>
      <c r="D9" s="35">
        <f>IFERROR(VLOOKUP($C9,'Entocentric lens DB'!$B$6:$U$312,MATCH('Entocentric lens DB'!$D$4,'Entocentric lens DB'!$B$4:$U$4,0),0),"")</f>
        <v>25</v>
      </c>
      <c r="E9" s="35" t="str">
        <f>IFERROR(VLOOKUP($C9,'Entocentric lens DB'!$B$6:$U$312,MATCH('Entocentric lens DB'!$F$4,'Entocentric lens DB'!$B$4:$U$4,0),0),"")</f>
        <v>C-mount</v>
      </c>
      <c r="F9" s="35" t="str">
        <f>IFERROR(VLOOKUP($C9,'Entocentric lens DB'!$B$6:$U$312,MATCH('Entocentric lens DB'!$G$4,'Entocentric lens DB'!$B$4:$U$4,0),0),"")</f>
        <v>2/3"</v>
      </c>
      <c r="G9" s="35" t="str">
        <f>IFERROR(VLOOKUP($C9,'Entocentric lens DB'!$B$6:$U$312,MATCH('Entocentric lens DB'!$H$4,'Entocentric lens DB'!$B$4:$U$4,0),0),"")</f>
        <v>M27x0.5</v>
      </c>
      <c r="H9" s="35" t="str">
        <f>IFERROR(VLOOKUP($C9,'Entocentric lens DB'!$B$6:$U$312,MATCH('Entocentric lens DB'!$Q$4,'Entocentric lens DB'!$B$4:$U$4,0),0),"")</f>
        <v>200-500$</v>
      </c>
      <c r="I9" s="42" t="str">
        <f>IFERROR(VLOOKUP($C9,'Entocentric lens DB'!$B$6:$U$312,MATCH('Entocentric lens DB'!$R$4,'Entocentric lens DB'!$B$4:$U$4,0),0),"")</f>
        <v>EL-16-40-TC-VIS-5D-M27</v>
      </c>
      <c r="J9" s="35" t="str">
        <f>IFERROR(VLOOKUP($I9,'Optotune lens DB'!$B$5:$I$25,MATCH('Optotune lens DB'!$I$4,'Optotune lens DB'!$B$4:$I$4,0),0),"")</f>
        <v>500-1000$</v>
      </c>
      <c r="K9" s="3" t="s">
        <v>114</v>
      </c>
      <c r="L9" s="35" t="str">
        <f>IFERROR(VLOOKUP($C9,'Entocentric lens DB'!$B$6:$U$312,MATCH('Entocentric lens DB'!$S$4,'Entocentric lens DB'!$B$4:$U$4,0),0),"")</f>
        <v>NA</v>
      </c>
      <c r="M9" s="41">
        <f>IF(ISBLANK(C9),"",'Entocentric lenses'!$H$3)</f>
        <v>2300</v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>inf</v>
      </c>
      <c r="O9" s="32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>200</v>
      </c>
      <c r="P9" s="35"/>
      <c r="Q9" s="45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>4</v>
      </c>
    </row>
    <row r="10" spans="1:19">
      <c r="B10" s="3" t="str">
        <f>IFERROR(VLOOKUP($C10,'Entocentric lens DB'!$B$6:$U$312,MATCH('Entocentric lens DB'!$C$4,'Entocentric lens DB'!$B$4:$U$4,0),0),"")</f>
        <v>Edmund Optics</v>
      </c>
      <c r="C10" s="49" t="s">
        <v>170</v>
      </c>
      <c r="D10" s="35">
        <f>IFERROR(VLOOKUP($C10,'Entocentric lens DB'!$B$6:$U$312,MATCH('Entocentric lens DB'!$D$4,'Entocentric lens DB'!$B$4:$U$4,0),0),"")</f>
        <v>25</v>
      </c>
      <c r="E10" s="35" t="str">
        <f>IFERROR(VLOOKUP($C10,'Entocentric lens DB'!$B$6:$U$312,MATCH('Entocentric lens DB'!$F$4,'Entocentric lens DB'!$B$4:$U$4,0),0),"")</f>
        <v>C-mount</v>
      </c>
      <c r="F10" s="35" t="str">
        <f>IFERROR(VLOOKUP($C10,'Entocentric lens DB'!$B$6:$U$312,MATCH('Entocentric lens DB'!$G$4,'Entocentric lens DB'!$B$4:$U$4,0),0),"")</f>
        <v>2/3"</v>
      </c>
      <c r="G10" s="35" t="str">
        <f>IFERROR(VLOOKUP($C10,'Entocentric lens DB'!$B$6:$U$312,MATCH('Entocentric lens DB'!$H$4,'Entocentric lens DB'!$B$4:$U$4,0),0),"")</f>
        <v>M25.5x0.5</v>
      </c>
      <c r="H10" s="35" t="str">
        <f>IFERROR(VLOOKUP($C10,'Entocentric lens DB'!$B$6:$U$312,MATCH('Entocentric lens DB'!$Q$4,'Entocentric lens DB'!$B$4:$U$4,0),0),"")</f>
        <v>200-500$</v>
      </c>
      <c r="I10" s="42" t="str">
        <f>IFERROR(VLOOKUP($C10,'Entocentric lens DB'!$B$6:$U$312,MATCH('Entocentric lens DB'!$R$4,'Entocentric lens DB'!$B$4:$U$4,0),0),"")</f>
        <v>EL-16-40-TC-VIS-5D-M25.5</v>
      </c>
      <c r="J10" s="35" t="str">
        <f>IFERROR(VLOOKUP($I10,'Optotune lens DB'!$B$5:$I$25,MATCH('Optotune lens DB'!$I$4,'Optotune lens DB'!$B$4:$I$4,0),0),"")</f>
        <v>500-1000$</v>
      </c>
      <c r="K10" s="3" t="s">
        <v>114</v>
      </c>
      <c r="L10" s="35" t="str">
        <f>IFERROR(VLOOKUP($C10,'Entocentric lens DB'!$B$6:$U$312,MATCH('Entocentric lens DB'!$S$4,'Entocentric lens DB'!$B$4:$U$4,0),0),"")</f>
        <v>NA</v>
      </c>
      <c r="M10" s="41">
        <f>IF(ISBLANK(C10),"",'Entocentric lenses'!$H$3)</f>
        <v>2300</v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>inf</v>
      </c>
      <c r="O10" s="32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>200</v>
      </c>
      <c r="P10" s="35"/>
      <c r="Q10" s="45" t="str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/>
      </c>
    </row>
    <row r="11" spans="1:19">
      <c r="B11" s="3" t="str">
        <f>IFERROR(VLOOKUP($C11,'Entocentric lens DB'!$B$6:$U$312,MATCH('Entocentric lens DB'!$C$4,'Entocentric lens DB'!$B$4:$U$4,0),0),"")</f>
        <v>Optart</v>
      </c>
      <c r="C11" s="49" t="s">
        <v>171</v>
      </c>
      <c r="D11" s="35">
        <f>IFERROR(VLOOKUP($C11,'Entocentric lens DB'!$B$6:$U$312,MATCH('Entocentric lens DB'!$D$4,'Entocentric lens DB'!$B$4:$U$4,0),0),"")</f>
        <v>25</v>
      </c>
      <c r="E11" s="35" t="str">
        <f>IFERROR(VLOOKUP($C11,'Entocentric lens DB'!$B$6:$U$312,MATCH('Entocentric lens DB'!$F$4,'Entocentric lens DB'!$B$4:$U$4,0),0),"")</f>
        <v>C-mount</v>
      </c>
      <c r="F11" s="35" t="str">
        <f>IFERROR(VLOOKUP($C11,'Entocentric lens DB'!$B$6:$U$312,MATCH('Entocentric lens DB'!$G$4,'Entocentric lens DB'!$B$4:$U$4,0),0),"")</f>
        <v>2/3"</v>
      </c>
      <c r="G11" s="35" t="str">
        <f>IFERROR(VLOOKUP($C11,'Entocentric lens DB'!$B$6:$U$312,MATCH('Entocentric lens DB'!$H$4,'Entocentric lens DB'!$B$4:$U$4,0),0),"")</f>
        <v>M27x0.5</v>
      </c>
      <c r="H11" s="35" t="str">
        <f>IFERROR(VLOOKUP($C11,'Entocentric lens DB'!$B$6:$U$312,MATCH('Entocentric lens DB'!$Q$4,'Entocentric lens DB'!$B$4:$U$4,0),0),"")</f>
        <v>On Request</v>
      </c>
      <c r="I11" s="42" t="str">
        <f>IFERROR(VLOOKUP($C11,'Entocentric lens DB'!$B$6:$U$312,MATCH('Entocentric lens DB'!$R$4,'Entocentric lens DB'!$B$4:$U$4,0),0),"")</f>
        <v>EL-16-40-TC-VIS-5D-M27</v>
      </c>
      <c r="J11" s="35" t="str">
        <f>IFERROR(VLOOKUP($I11,'Optotune lens DB'!$B$5:$I$25,MATCH('Optotune lens DB'!$I$4,'Optotune lens DB'!$B$4:$I$4,0),0),"")</f>
        <v>500-1000$</v>
      </c>
      <c r="K11" s="3" t="s">
        <v>114</v>
      </c>
      <c r="L11" s="35" t="str">
        <f>IFERROR(VLOOKUP($C11,'Entocentric lens DB'!$B$6:$U$312,MATCH('Entocentric lens DB'!$S$4,'Entocentric lens DB'!$B$4:$U$4,0),0),"")</f>
        <v>NA</v>
      </c>
      <c r="M11" s="41">
        <f>IF(ISBLANK(C11),"",'Entocentric lenses'!$H$3)</f>
        <v>2300</v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>inf</v>
      </c>
      <c r="O11" s="32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>200</v>
      </c>
      <c r="P11" s="35"/>
      <c r="Q11" s="45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>3.5</v>
      </c>
    </row>
    <row r="12" spans="1:19">
      <c r="B12" s="3" t="str">
        <f>IFERROR(VLOOKUP($C12,'Entocentric lens DB'!$B$6:$U$312,MATCH('Entocentric lens DB'!$C$4,'Entocentric lens DB'!$B$4:$U$4,0),0),"")</f>
        <v>Optart</v>
      </c>
      <c r="C12" s="49" t="s">
        <v>172</v>
      </c>
      <c r="D12" s="35">
        <f>IFERROR(VLOOKUP($C12,'Entocentric lens DB'!$B$6:$U$312,MATCH('Entocentric lens DB'!$D$4,'Entocentric lens DB'!$B$4:$U$4,0),0),"")</f>
        <v>25</v>
      </c>
      <c r="E12" s="35" t="str">
        <f>IFERROR(VLOOKUP($C12,'Entocentric lens DB'!$B$6:$U$312,MATCH('Entocentric lens DB'!$F$4,'Entocentric lens DB'!$B$4:$U$4,0),0),"")</f>
        <v>C-mount</v>
      </c>
      <c r="F12" s="35" t="str">
        <f>IFERROR(VLOOKUP($C12,'Entocentric lens DB'!$B$6:$U$312,MATCH('Entocentric lens DB'!$G$4,'Entocentric lens DB'!$B$4:$U$4,0),0),"")</f>
        <v>2/3"</v>
      </c>
      <c r="G12" s="35" t="str">
        <f>IFERROR(VLOOKUP($C12,'Entocentric lens DB'!$B$6:$U$312,MATCH('Entocentric lens DB'!$H$4,'Entocentric lens DB'!$B$4:$U$4,0),0),"")</f>
        <v>M27XP0.5</v>
      </c>
      <c r="H12" s="35" t="str">
        <f>IFERROR(VLOOKUP($C12,'Entocentric lens DB'!$B$6:$U$312,MATCH('Entocentric lens DB'!$Q$4,'Entocentric lens DB'!$B$4:$U$4,0),0),"")</f>
        <v>On Request</v>
      </c>
      <c r="I12" s="42" t="str">
        <f>IFERROR(VLOOKUP($C12,'Entocentric lens DB'!$B$6:$U$312,MATCH('Entocentric lens DB'!$R$4,'Entocentric lens DB'!$B$4:$U$4,0),0),"")</f>
        <v>EL-16-40-TC-VIS-5D-M27</v>
      </c>
      <c r="J12" s="35" t="str">
        <f>IFERROR(VLOOKUP($I12,'Optotune lens DB'!$B$5:$I$25,MATCH('Optotune lens DB'!$I$4,'Optotune lens DB'!$B$4:$I$4,0),0),"")</f>
        <v>500-1000$</v>
      </c>
      <c r="K12" s="3" t="s">
        <v>114</v>
      </c>
      <c r="L12" s="35" t="str">
        <f>IFERROR(VLOOKUP($C12,'Entocentric lens DB'!$B$6:$U$312,MATCH('Entocentric lens DB'!$S$4,'Entocentric lens DB'!$B$4:$U$4,0),0),"")</f>
        <v>NA</v>
      </c>
      <c r="M12" s="41">
        <f>IF(ISBLANK(C12),"",'Entocentric lenses'!$H$3)</f>
        <v>2300</v>
      </c>
      <c r="N12" s="32" t="str">
        <f>IF(ISBLANK(C12),"",IF(IFERROR(1000/(1000/$M12+VLOOKUP($I12,'Optotune lens DB'!$B$5:$H$25,MATCH('Optotune lens DB'!$D$4,'Optotune lens DB'!$B$4:$H$4,0),0)),"inf")&lt;0,"inf",IFERROR(1000/(1000/$M12+VLOOKUP($I12,'Optotune lens DB'!$B$5:$H$25,MATCH('Optotune lens DB'!$D$4,'Optotune lens DB'!$B$4:$H$4,0),0)),"inf")))</f>
        <v>inf</v>
      </c>
      <c r="O12" s="32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>200</v>
      </c>
      <c r="P12" s="35"/>
      <c r="Q12" s="45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>5</v>
      </c>
    </row>
    <row r="13" spans="1:19">
      <c r="B13" s="3" t="str">
        <f>IFERROR(VLOOKUP($C13,'Entocentric lens DB'!$B$6:$U$312,MATCH('Entocentric lens DB'!$C$4,'Entocentric lens DB'!$B$4:$U$4,0),0),"")</f>
        <v>Evetar</v>
      </c>
      <c r="C13" s="172" t="s">
        <v>242</v>
      </c>
      <c r="D13" s="35">
        <f>IFERROR(VLOOKUP($C13,'Entocentric lens DB'!$B$6:$U$312,MATCH('Entocentric lens DB'!$D$4,'Entocentric lens DB'!$B$4:$U$4,0),0),"")</f>
        <v>25</v>
      </c>
      <c r="E13" s="35" t="str">
        <f>IFERROR(VLOOKUP($C13,'Entocentric lens DB'!$B$6:$U$312,MATCH('Entocentric lens DB'!$F$4,'Entocentric lens DB'!$B$4:$U$4,0),0),"")</f>
        <v>C-mount</v>
      </c>
      <c r="F13" s="35" t="str">
        <f>IFERROR(VLOOKUP($C13,'Entocentric lens DB'!$B$6:$U$312,MATCH('Entocentric lens DB'!$G$4,'Entocentric lens DB'!$B$4:$U$4,0),0),"")</f>
        <v>1.1"</v>
      </c>
      <c r="G13" s="35" t="str">
        <f>IFERROR(VLOOKUP($C13,'Entocentric lens DB'!$B$6:$U$312,MATCH('Entocentric lens DB'!$H$4,'Entocentric lens DB'!$B$4:$U$4,0),0),"")</f>
        <v>M43xP0.75</v>
      </c>
      <c r="H13" s="35" t="str">
        <f>IFERROR(VLOOKUP($C13,'Entocentric lens DB'!$B$6:$U$312,MATCH('Entocentric lens DB'!$Q$4,'Entocentric lens DB'!$B$4:$U$4,0),0),"")</f>
        <v>500-1000$</v>
      </c>
      <c r="I13" s="42" t="str">
        <f>IFERROR(VLOOKUP($C13,'Entocentric lens DB'!$B$6:$U$312,MATCH('Entocentric lens DB'!$R$4,'Entocentric lens DB'!$B$4:$U$4,0),0),"")</f>
        <v>EL-16-40-TC-VIS-5D</v>
      </c>
      <c r="J13" s="35" t="str">
        <f>IFERROR(VLOOKUP($I13,'Optotune lens DB'!$B$5:$I$25,MATCH('Optotune lens DB'!$I$4,'Optotune lens DB'!$B$4:$I$4,0),0),"")</f>
        <v>500-1000$</v>
      </c>
      <c r="K13" s="3" t="s">
        <v>119</v>
      </c>
      <c r="L13" s="35" t="str">
        <f>IFERROR(VLOOKUP($C13,'Entocentric lens DB'!$B$6:$U$312,MATCH('Entocentric lens DB'!$S$4,'Entocentric lens DB'!$B$4:$U$4,0),0),"")</f>
        <v>NA</v>
      </c>
      <c r="M13" s="41">
        <f>IF(ISBLANK(C13),"",'Entocentric lenses'!$H$3)</f>
        <v>2300</v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>inf</v>
      </c>
      <c r="O13" s="32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>200</v>
      </c>
      <c r="P13" s="35" t="s">
        <v>243</v>
      </c>
      <c r="Q13" s="45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>2.4</v>
      </c>
      <c r="R13" s="82" t="s">
        <v>129</v>
      </c>
      <c r="S13" s="3" t="s">
        <v>244</v>
      </c>
    </row>
    <row r="14" spans="1:19">
      <c r="D14" s="35"/>
      <c r="E14" s="35"/>
      <c r="F14" s="35"/>
      <c r="G14" s="35"/>
      <c r="H14" s="35"/>
      <c r="I14" s="42"/>
      <c r="J14" s="35"/>
      <c r="L14" s="35"/>
      <c r="M14" s="41" t="str">
        <f>IF(ISBLANK(C14),"",'Entocentric lenses'!$H$3)</f>
        <v/>
      </c>
      <c r="N14" s="32"/>
      <c r="O14" s="32"/>
      <c r="P14" s="35"/>
      <c r="Q14" s="45"/>
    </row>
    <row r="15" spans="1:19">
      <c r="D15" s="35"/>
      <c r="E15" s="35"/>
      <c r="F15" s="35"/>
      <c r="G15" s="35"/>
      <c r="H15" s="35"/>
      <c r="I15" s="42"/>
      <c r="J15" s="35"/>
      <c r="L15" s="35"/>
      <c r="M15" s="41" t="str">
        <f>IF(ISBLANK(C15),"",'Entocentric lenses'!$H$3)</f>
        <v/>
      </c>
      <c r="N15" s="32"/>
      <c r="O15" s="32"/>
      <c r="P15" s="35"/>
      <c r="Q15" s="45"/>
    </row>
    <row r="16" spans="1:19">
      <c r="D16" s="35"/>
      <c r="E16" s="35"/>
      <c r="F16" s="35"/>
      <c r="G16" s="35"/>
      <c r="H16" s="35"/>
      <c r="I16" s="42"/>
      <c r="J16" s="35"/>
      <c r="L16" s="35"/>
      <c r="M16" s="41" t="str">
        <f>IF(ISBLANK(C16),"",'Entocentric lenses'!$H$3)</f>
        <v/>
      </c>
      <c r="N16" s="32"/>
      <c r="O16" s="32"/>
      <c r="P16" s="35"/>
      <c r="Q16" s="45"/>
    </row>
    <row r="17" spans="2:19">
      <c r="D17" s="35"/>
      <c r="E17" s="35"/>
      <c r="F17" s="35"/>
      <c r="G17" s="35"/>
      <c r="H17" s="35"/>
      <c r="I17" s="42"/>
      <c r="J17" s="35"/>
      <c r="L17" s="35"/>
      <c r="M17" s="41" t="str">
        <f>IF(ISBLANK(C17),"",'Entocentric lenses'!$H$3)</f>
        <v/>
      </c>
      <c r="N17" s="32"/>
      <c r="O17" s="32"/>
      <c r="P17" s="35"/>
      <c r="Q17" s="45"/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IF(ISBLANK(C20),"",'Overview (Tele)'!$H$3)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 t="s">
        <v>0</v>
      </c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30" t="s">
        <v>0</v>
      </c>
      <c r="Q21" s="30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phoneticPr fontId="20" type="noConversion"/>
  <dataValidations disablePrompts="1" count="4">
    <dataValidation type="list" allowBlank="1" showInputMessage="1" showErrorMessage="1" sqref="J5:J20 H5:H20" xr:uid="{00000000-0002-0000-1700-000000000000}">
      <formula1>Prices</formula1>
    </dataValidation>
    <dataValidation type="list" allowBlank="1" showInputMessage="1" showErrorMessage="1" sqref="G5:G20" xr:uid="{00000000-0002-0000-1700-000001000000}">
      <formula1>Filter</formula1>
    </dataValidation>
    <dataValidation type="list" allowBlank="1" showInputMessage="1" showErrorMessage="1" sqref="F5:F20" xr:uid="{00000000-0002-0000-1700-000002000000}">
      <formula1>Formats</formula1>
    </dataValidation>
    <dataValidation type="list" allowBlank="1" showInputMessage="1" showErrorMessage="1" sqref="E5:E20" xr:uid="{00000000-0002-0000-1700-000003000000}">
      <formula1>Mounts</formula1>
    </dataValidation>
  </dataValidations>
  <hyperlinks>
    <hyperlink ref="B2" location="'Entocentric lenses'!A1" display="Back to overview" xr:uid="{C97569D3-4D4C-4083-82F7-FAB866FFBEB7}"/>
    <hyperlink ref="B23" location="'Entocentric lens DB'!A1" display="Entocentric lens database" xr:uid="{704C43F9-AEBC-4ED6-8F77-30799490F453}"/>
  </hyperlinks>
  <pageMargins left="0.3" right="0.3" top="0.5" bottom="0.5" header="0.1" footer="0.1"/>
  <pageSetup paperSize="9" scale="55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>
    <pageSetUpPr fitToPage="1"/>
  </sheetPr>
  <dimension ref="A1:S25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245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Kowa</v>
      </c>
      <c r="C5" s="49" t="s">
        <v>246</v>
      </c>
      <c r="D5" s="35">
        <f>IFERROR(VLOOKUP($C5,'Entocentric lens DB'!$B$6:$U$312,MATCH('Entocentric lens DB'!$D$4,'Entocentric lens DB'!$B$4:$U$4,0),0),"")</f>
        <v>35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1"</v>
      </c>
      <c r="G5" s="35">
        <f>IFERROR(VLOOKUP($C5,'Entocentric lens DB'!$B$6:$U$312,MATCH('Entocentric lens DB'!$H$4,'Entocentric lens DB'!$B$4:$U$4,0),0),"")</f>
        <v>0</v>
      </c>
      <c r="H5" s="35" t="str">
        <f>IFERROR(VLOOKUP($C5,'Entocentric lens DB'!$B$6:$U$312,MATCH('Entocentric lens DB'!$Q$4,'Entocentric lens DB'!$B$4:$U$4,0),0),"")</f>
        <v>500-1000$</v>
      </c>
      <c r="I5" s="42" t="str">
        <f>IFERROR(VLOOKUP($C5,'Entocentric lens DB'!$B$6:$U$312,MATCH('Entocentric lens DB'!$R$4,'Entocentric lens DB'!$B$4:$U$4,0),0),"")</f>
        <v>EL-16-40-TC-VIS-5D-C</v>
      </c>
      <c r="J5" s="35" t="str">
        <f>IFERROR(VLOOKUP($I5,'Optotune lens DB'!$B$5:$I$25,MATCH('Optotune lens DB'!$I$4,'Optotune lens DB'!$B$4:$I$4,0),0),"")</f>
        <v>500-1000$</v>
      </c>
      <c r="K5" s="3" t="s">
        <v>175</v>
      </c>
      <c r="L5" s="35" t="str">
        <f>IFERROR(VLOOKUP($C5,'Entocentric lens DB'!$B$6:$U$312,MATCH('Entocentric lens DB'!$S$4,'Entocentric lens DB'!$B$4:$U$4,0),0),"")</f>
        <v>NA</v>
      </c>
      <c r="M5" s="41"/>
      <c r="N5" s="32">
        <v>500</v>
      </c>
      <c r="O5" s="32">
        <v>250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3</v>
      </c>
      <c r="R5" s="82" t="s">
        <v>129</v>
      </c>
      <c r="S5" s="3" t="s">
        <v>217</v>
      </c>
    </row>
    <row r="6" spans="1:19">
      <c r="B6" s="3" t="str">
        <f>IFERROR(VLOOKUP($C6,'Entocentric lens DB'!$B$6:$U$312,MATCH('Entocentric lens DB'!$C$4,'Entocentric lens DB'!$B$4:$U$4,0),0),"")</f>
        <v>Kowa</v>
      </c>
      <c r="C6" s="28" t="s">
        <v>178</v>
      </c>
      <c r="D6" s="35">
        <f>IFERROR(VLOOKUP($C6,'Entocentric lens DB'!$B$6:$U$312,MATCH('Entocentric lens DB'!$D$4,'Entocentric lens DB'!$B$4:$U$4,0),0),"")</f>
        <v>35</v>
      </c>
      <c r="E6" s="35" t="str">
        <f>IFERROR(VLOOKUP($C6,'Entocentric lens DB'!$B$6:$U$312,MATCH('Entocentric lens DB'!$F$4,'Entocentric lens DB'!$B$4:$U$4,0),0),"")</f>
        <v>C-mount</v>
      </c>
      <c r="F6" s="35" t="str">
        <f>IFERROR(VLOOKUP($C6,'Entocentric lens DB'!$B$6:$U$312,MATCH('Entocentric lens DB'!$G$4,'Entocentric lens DB'!$B$4:$U$4,0),0),"")</f>
        <v>2/3"</v>
      </c>
      <c r="G6" s="35" t="str">
        <f>IFERROR(VLOOKUP($C6,'Entocentric lens DB'!$B$6:$U$312,MATCH('Entocentric lens DB'!$H$4,'Entocentric lens DB'!$B$4:$U$4,0),0),"")</f>
        <v>M27x0.5</v>
      </c>
      <c r="H6" s="35" t="str">
        <f>IFERROR(VLOOKUP($C6,'Entocentric lens DB'!$B$6:$U$312,MATCH('Entocentric lens DB'!$Q$4,'Entocentric lens DB'!$B$4:$U$4,0),0),"")</f>
        <v>100-200$</v>
      </c>
      <c r="I6" s="42" t="str">
        <f>IFERROR(VLOOKUP($C6,'Entocentric lens DB'!$B$6:$U$312,MATCH('Entocentric lens DB'!$R$4,'Entocentric lens DB'!$B$4:$U$4,0),0),"")</f>
        <v>EL-16-40-TC-VIS-5D-M27</v>
      </c>
      <c r="J6" s="35" t="str">
        <f>IFERROR(VLOOKUP($I6,'Optotune lens DB'!$B$5:$I$25,MATCH('Optotune lens DB'!$I$4,'Optotune lens DB'!$B$4:$I$4,0),0),"")</f>
        <v>500-1000$</v>
      </c>
      <c r="K6" s="3" t="s">
        <v>114</v>
      </c>
      <c r="L6" s="35" t="str">
        <f>IFERROR(VLOOKUP($C6,'Entocentric lens DB'!$B$6:$U$312,MATCH('Entocentric lens DB'!$S$4,'Entocentric lens DB'!$B$4:$U$4,0),0),"")</f>
        <v>NA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200</v>
      </c>
      <c r="P6" s="35" t="s">
        <v>115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5</v>
      </c>
    </row>
    <row r="7" spans="1:19">
      <c r="B7" s="3" t="str">
        <f>IFERROR(VLOOKUP($C7,'Entocentric lens DB'!$B$6:$U$312,MATCH('Entocentric lens DB'!$C$4,'Entocentric lens DB'!$B$4:$U$4,0),0),"")</f>
        <v>Kowa</v>
      </c>
      <c r="C7" s="49" t="s">
        <v>218</v>
      </c>
      <c r="D7" s="35">
        <f>IFERROR(VLOOKUP($C7,'Entocentric lens DB'!$B$6:$U$312,MATCH('Entocentric lens DB'!$D$4,'Entocentric lens DB'!$B$4:$U$4,0),0),"")</f>
        <v>35</v>
      </c>
      <c r="E7" s="35" t="str">
        <f>IFERROR(VLOOKUP($C7,'Entocentric lens DB'!$B$6:$U$312,MATCH('Entocentric lens DB'!$F$4,'Entocentric lens DB'!$B$4:$U$4,0),0),"")</f>
        <v>C-mount</v>
      </c>
      <c r="F7" s="35" t="str">
        <f>IFERROR(VLOOKUP($C7,'Entocentric lens DB'!$B$6:$U$312,MATCH('Entocentric lens DB'!$G$4,'Entocentric lens DB'!$B$4:$U$4,0),0),"")</f>
        <v>2/3"</v>
      </c>
      <c r="G7" s="35" t="str">
        <f>IFERROR(VLOOKUP($C7,'Entocentric lens DB'!$B$6:$U$312,MATCH('Entocentric lens DB'!$H$4,'Entocentric lens DB'!$B$4:$U$4,0),0),"")</f>
        <v>M30.5x0.5</v>
      </c>
      <c r="H7" s="35" t="str">
        <f>IFERROR(VLOOKUP($C7,'Entocentric lens DB'!$B$6:$U$312,MATCH('Entocentric lens DB'!$Q$4,'Entocentric lens DB'!$B$4:$U$4,0),0),"")</f>
        <v>200-500$</v>
      </c>
      <c r="I7" s="42" t="str">
        <f>IFERROR(VLOOKUP($C7,'Entocentric lens DB'!$B$6:$U$312,MATCH('Entocentric lens DB'!$R$4,'Entocentric lens DB'!$B$4:$U$4,0),0),"")</f>
        <v>EL-16-40-TC-VIS-5D-M30.5</v>
      </c>
      <c r="J7" s="35" t="str">
        <f>IFERROR(VLOOKUP($I7,'Optotune lens DB'!$B$5:$I$25,MATCH('Optotune lens DB'!$I$4,'Optotune lens DB'!$B$4:$I$4,0),0),"")</f>
        <v>500-1000$</v>
      </c>
      <c r="K7" s="3" t="s">
        <v>114</v>
      </c>
      <c r="L7" s="35" t="str">
        <f>IFERROR(VLOOKUP($C7,'Entocentric lens DB'!$B$6:$U$312,MATCH('Entocentric lens DB'!$S$4,'Entocentric lens DB'!$B$4:$U$4,0),0),"")</f>
        <v>NA</v>
      </c>
      <c r="M7" s="41">
        <f>IF(ISBLANK(C7),"",'Entocentric lenses'!$H$3)</f>
        <v>2300</v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>inf</v>
      </c>
      <c r="O7" s="32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>200</v>
      </c>
      <c r="P7" s="35" t="s">
        <v>115</v>
      </c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2.5</v>
      </c>
    </row>
    <row r="8" spans="1:19">
      <c r="B8" s="3" t="str">
        <f>IFERROR(VLOOKUP($C8,'Entocentric lens DB'!$B$6:$U$312,MATCH('Entocentric lens DB'!$C$4,'Entocentric lens DB'!$B$4:$U$4,0),0),"")</f>
        <v>Computar</v>
      </c>
      <c r="C8" s="49" t="s">
        <v>219</v>
      </c>
      <c r="D8" s="35">
        <f>IFERROR(VLOOKUP($C8,'Entocentric lens DB'!$B$6:$U$312,MATCH('Entocentric lens DB'!$D$4,'Entocentric lens DB'!$B$4:$U$4,0),0),"")</f>
        <v>35</v>
      </c>
      <c r="E8" s="35" t="str">
        <f>IFERROR(VLOOKUP($C8,'Entocentric lens DB'!$B$6:$U$312,MATCH('Entocentric lens DB'!$F$4,'Entocentric lens DB'!$B$4:$U$4,0),0),"")</f>
        <v>C-mount</v>
      </c>
      <c r="F8" s="35" t="str">
        <f>IFERROR(VLOOKUP($C8,'Entocentric lens DB'!$B$6:$U$312,MATCH('Entocentric lens DB'!$G$4,'Entocentric lens DB'!$B$4:$U$4,0),0),"")</f>
        <v>2/3"</v>
      </c>
      <c r="G8" s="35" t="str">
        <f>IFERROR(VLOOKUP($C8,'Entocentric lens DB'!$B$6:$U$312,MATCH('Entocentric lens DB'!$H$4,'Entocentric lens DB'!$B$4:$U$4,0),0),"")</f>
        <v>M27x0.5</v>
      </c>
      <c r="H8" s="35" t="str">
        <f>IFERROR(VLOOKUP($C8,'Entocentric lens DB'!$B$6:$U$312,MATCH('Entocentric lens DB'!$Q$4,'Entocentric lens DB'!$B$4:$U$4,0),0),"")</f>
        <v>200-500$</v>
      </c>
      <c r="I8" s="42" t="str">
        <f>IFERROR(VLOOKUP($C8,'Entocentric lens DB'!$B$6:$U$312,MATCH('Entocentric lens DB'!$R$4,'Entocentric lens DB'!$B$4:$U$4,0),0),"")</f>
        <v>EL-16-40-TC-VIS-5D-M27</v>
      </c>
      <c r="J8" s="35" t="str">
        <f>IFERROR(VLOOKUP($I8,'Optotune lens DB'!$B$5:$I$25,MATCH('Optotune lens DB'!$I$4,'Optotune lens DB'!$B$4:$I$4,0),0),"")</f>
        <v>500-1000$</v>
      </c>
      <c r="K8" s="3" t="s">
        <v>114</v>
      </c>
      <c r="L8" s="35" t="str">
        <f>IFERROR(VLOOKUP($C8,'Entocentric lens DB'!$B$6:$U$312,MATCH('Entocentric lens DB'!$S$4,'Entocentric lens DB'!$B$4:$U$4,0),0),"")</f>
        <v>NA</v>
      </c>
      <c r="M8" s="41">
        <f>IF(ISBLANK(C8),"",'Entocentric lenses'!$H$3)</f>
        <v>2300</v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>inf</v>
      </c>
      <c r="O8" s="32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>200</v>
      </c>
      <c r="P8" s="35" t="s">
        <v>115</v>
      </c>
      <c r="Q8" s="45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>2.5</v>
      </c>
    </row>
    <row r="9" spans="1:19">
      <c r="B9" s="3" t="str">
        <f>IFERROR(VLOOKUP($C9,'Entocentric lens DB'!$B$6:$U$312,MATCH('Entocentric lens DB'!$C$4,'Entocentric lens DB'!$B$4:$U$4,0),0),"")</f>
        <v>Fujinon</v>
      </c>
      <c r="C9" s="49" t="s">
        <v>220</v>
      </c>
      <c r="D9" s="35">
        <f>IFERROR(VLOOKUP($C9,'Entocentric lens DB'!$B$6:$U$312,MATCH('Entocentric lens DB'!$D$4,'Entocentric lens DB'!$B$4:$U$4,0),0),"")</f>
        <v>35</v>
      </c>
      <c r="E9" s="35" t="str">
        <f>IFERROR(VLOOKUP($C9,'Entocentric lens DB'!$B$6:$U$312,MATCH('Entocentric lens DB'!$F$4,'Entocentric lens DB'!$B$4:$U$4,0),0),"")</f>
        <v>C-mount</v>
      </c>
      <c r="F9" s="35" t="str">
        <f>IFERROR(VLOOKUP($C9,'Entocentric lens DB'!$B$6:$U$312,MATCH('Entocentric lens DB'!$G$4,'Entocentric lens DB'!$B$4:$U$4,0),0),"")</f>
        <v>2/3"</v>
      </c>
      <c r="G9" s="35" t="str">
        <f>IFERROR(VLOOKUP($C9,'Entocentric lens DB'!$B$6:$U$312,MATCH('Entocentric lens DB'!$H$4,'Entocentric lens DB'!$B$4:$U$4,0),0),"")</f>
        <v>M25.5x0.5</v>
      </c>
      <c r="H9" s="35" t="str">
        <f>IFERROR(VLOOKUP($C9,'Entocentric lens DB'!$B$6:$U$312,MATCH('Entocentric lens DB'!$Q$4,'Entocentric lens DB'!$B$4:$U$4,0),0),"")</f>
        <v>200-500$</v>
      </c>
      <c r="I9" s="42" t="str">
        <f>IFERROR(VLOOKUP($C9,'Entocentric lens DB'!$B$6:$U$312,MATCH('Entocentric lens DB'!$R$4,'Entocentric lens DB'!$B$4:$U$4,0),0),"")</f>
        <v>EL-16-40-TC-VIS-5D-M25.5</v>
      </c>
      <c r="J9" s="35" t="str">
        <f>IFERROR(VLOOKUP($I9,'Optotune lens DB'!$B$5:$I$25,MATCH('Optotune lens DB'!$I$4,'Optotune lens DB'!$B$4:$I$4,0),0),"")</f>
        <v>500-1000$</v>
      </c>
      <c r="K9" s="3" t="s">
        <v>114</v>
      </c>
      <c r="L9" s="35" t="str">
        <f>IFERROR(VLOOKUP($C9,'Entocentric lens DB'!$B$6:$U$312,MATCH('Entocentric lens DB'!$S$4,'Entocentric lens DB'!$B$4:$U$4,0),0),"")</f>
        <v>NA</v>
      </c>
      <c r="M9" s="41">
        <f>IF(ISBLANK(C9),"",'Entocentric lenses'!$H$3)</f>
        <v>2300</v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>inf</v>
      </c>
      <c r="O9" s="32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>200</v>
      </c>
      <c r="P9" s="35" t="s">
        <v>115</v>
      </c>
      <c r="Q9" s="45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>3.5</v>
      </c>
    </row>
    <row r="10" spans="1:19">
      <c r="B10" s="3" t="str">
        <f>IFERROR(VLOOKUP($C10,'Entocentric lens DB'!$B$6:$U$312,MATCH('Entocentric lens DB'!$C$4,'Entocentric lens DB'!$B$4:$U$4,0),0),"")</f>
        <v>Kowa</v>
      </c>
      <c r="C10" s="49" t="s">
        <v>221</v>
      </c>
      <c r="D10" s="35">
        <f>IFERROR(VLOOKUP($C10,'Entocentric lens DB'!$B$6:$U$312,MATCH('Entocentric lens DB'!$D$4,'Entocentric lens DB'!$B$4:$U$4,0),0),"")</f>
        <v>35</v>
      </c>
      <c r="E10" s="35" t="str">
        <f>IFERROR(VLOOKUP($C10,'Entocentric lens DB'!$B$6:$U$312,MATCH('Entocentric lens DB'!$F$4,'Entocentric lens DB'!$B$4:$U$4,0),0),"")</f>
        <v>C-mount</v>
      </c>
      <c r="F10" s="35" t="str">
        <f>IFERROR(VLOOKUP($C10,'Entocentric lens DB'!$B$6:$U$312,MATCH('Entocentric lens DB'!$G$4,'Entocentric lens DB'!$B$4:$U$4,0),0),"")</f>
        <v>2/3"</v>
      </c>
      <c r="G10" s="35" t="str">
        <f>IFERROR(VLOOKUP($C10,'Entocentric lens DB'!$B$6:$U$312,MATCH('Entocentric lens DB'!$H$4,'Entocentric lens DB'!$B$4:$U$4,0),0),"")</f>
        <v>M27x0.5</v>
      </c>
      <c r="H10" s="35" t="str">
        <f>IFERROR(VLOOKUP($C10,'Entocentric lens DB'!$B$6:$U$312,MATCH('Entocentric lens DB'!$Q$4,'Entocentric lens DB'!$B$4:$U$4,0),0),"")</f>
        <v>200-500$</v>
      </c>
      <c r="I10" s="42" t="str">
        <f>IFERROR(VLOOKUP($C10,'Entocentric lens DB'!$B$6:$U$312,MATCH('Entocentric lens DB'!$R$4,'Entocentric lens DB'!$B$4:$U$4,0),0),"")</f>
        <v>EL-16-40-TC-VIS-5D-M27</v>
      </c>
      <c r="J10" s="35" t="str">
        <f>IFERROR(VLOOKUP($I10,'Optotune lens DB'!$B$5:$I$25,MATCH('Optotune lens DB'!$I$4,'Optotune lens DB'!$B$4:$I$4,0),0),"")</f>
        <v>500-1000$</v>
      </c>
      <c r="K10" s="3" t="s">
        <v>114</v>
      </c>
      <c r="L10" s="35" t="str">
        <f>IFERROR(VLOOKUP($C10,'Entocentric lens DB'!$B$6:$U$312,MATCH('Entocentric lens DB'!$S$4,'Entocentric lens DB'!$B$4:$U$4,0),0),"")</f>
        <v>NA</v>
      </c>
      <c r="M10" s="41">
        <f>IF(ISBLANK(C10),"",'Entocentric lenses'!$H$3)</f>
        <v>2300</v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>inf</v>
      </c>
      <c r="O10" s="32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>200</v>
      </c>
      <c r="P10" s="35" t="s">
        <v>115</v>
      </c>
      <c r="Q10" s="45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>4</v>
      </c>
    </row>
    <row r="11" spans="1:19">
      <c r="B11" s="3" t="str">
        <f>IFERROR(VLOOKUP($C11,'Entocentric lens DB'!$B$6:$U$312,MATCH('Entocentric lens DB'!$C$4,'Entocentric lens DB'!$B$4:$U$4,0),0),"")</f>
        <v>Edmund Optics</v>
      </c>
      <c r="C11" s="49" t="s">
        <v>222</v>
      </c>
      <c r="D11" s="35">
        <f>IFERROR(VLOOKUP($C11,'Entocentric lens DB'!$B$6:$U$312,MATCH('Entocentric lens DB'!$D$4,'Entocentric lens DB'!$B$4:$U$4,0),0),"")</f>
        <v>35</v>
      </c>
      <c r="E11" s="35" t="str">
        <f>IFERROR(VLOOKUP($C11,'Entocentric lens DB'!$B$6:$U$312,MATCH('Entocentric lens DB'!$F$4,'Entocentric lens DB'!$B$4:$U$4,0),0),"")</f>
        <v>C-mount</v>
      </c>
      <c r="F11" s="35" t="str">
        <f>IFERROR(VLOOKUP($C11,'Entocentric lens DB'!$B$6:$U$312,MATCH('Entocentric lens DB'!$G$4,'Entocentric lens DB'!$B$4:$U$4,0),0),"")</f>
        <v>2/3"</v>
      </c>
      <c r="G11" s="35" t="str">
        <f>IFERROR(VLOOKUP($C11,'Entocentric lens DB'!$B$6:$U$312,MATCH('Entocentric lens DB'!$H$4,'Entocentric lens DB'!$B$4:$U$4,0),0),"")</f>
        <v>M25.5x0.5</v>
      </c>
      <c r="H11" s="35" t="str">
        <f>IFERROR(VLOOKUP($C11,'Entocentric lens DB'!$B$6:$U$312,MATCH('Entocentric lens DB'!$Q$4,'Entocentric lens DB'!$B$4:$U$4,0),0),"")</f>
        <v>200-500$</v>
      </c>
      <c r="I11" s="42" t="str">
        <f>IFERROR(VLOOKUP($C11,'Entocentric lens DB'!$B$6:$U$312,MATCH('Entocentric lens DB'!$R$4,'Entocentric lens DB'!$B$4:$U$4,0),0),"")</f>
        <v>EL-16-40-TC-VIS-5D-M25.5</v>
      </c>
      <c r="J11" s="35" t="str">
        <f>IFERROR(VLOOKUP($I11,'Optotune lens DB'!$B$5:$I$25,MATCH('Optotune lens DB'!$I$4,'Optotune lens DB'!$B$4:$I$4,0),0),"")</f>
        <v>500-1000$</v>
      </c>
      <c r="K11" s="3" t="s">
        <v>114</v>
      </c>
      <c r="L11" s="35" t="str">
        <f>IFERROR(VLOOKUP($C11,'Entocentric lens DB'!$B$6:$U$312,MATCH('Entocentric lens DB'!$S$4,'Entocentric lens DB'!$B$4:$U$4,0),0),"")</f>
        <v>NA</v>
      </c>
      <c r="M11" s="41">
        <f>IF(ISBLANK(C11),"",'Entocentric lenses'!$H$3)</f>
        <v>2300</v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>inf</v>
      </c>
      <c r="O11" s="32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>200</v>
      </c>
      <c r="P11" s="35" t="s">
        <v>115</v>
      </c>
      <c r="Q11" s="45" t="str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/>
      </c>
    </row>
    <row r="12" spans="1:19">
      <c r="B12" s="3" t="str">
        <f>IFERROR(VLOOKUP($C12,'Entocentric lens DB'!$B$6:$U$312,MATCH('Entocentric lens DB'!$C$4,'Entocentric lens DB'!$B$4:$U$4,0),0),"")</f>
        <v>Optart</v>
      </c>
      <c r="C12" s="49" t="s">
        <v>181</v>
      </c>
      <c r="D12" s="35">
        <f>IFERROR(VLOOKUP($C12,'Entocentric lens DB'!$B$6:$U$312,MATCH('Entocentric lens DB'!$D$4,'Entocentric lens DB'!$B$4:$U$4,0),0),"")</f>
        <v>35</v>
      </c>
      <c r="E12" s="35" t="str">
        <f>IFERROR(VLOOKUP($C12,'Entocentric lens DB'!$B$6:$U$312,MATCH('Entocentric lens DB'!$F$4,'Entocentric lens DB'!$B$4:$U$4,0),0),"")</f>
        <v>C-mount</v>
      </c>
      <c r="F12" s="35" t="str">
        <f>IFERROR(VLOOKUP($C12,'Entocentric lens DB'!$B$6:$U$312,MATCH('Entocentric lens DB'!$G$4,'Entocentric lens DB'!$B$4:$U$4,0),0),"")</f>
        <v>2/3"</v>
      </c>
      <c r="G12" s="35" t="str">
        <f>IFERROR(VLOOKUP($C12,'Entocentric lens DB'!$B$6:$U$312,MATCH('Entocentric lens DB'!$H$4,'Entocentric lens DB'!$B$4:$U$4,0),0),"")</f>
        <v>M25.5x0.5</v>
      </c>
      <c r="H12" s="35" t="str">
        <f>IFERROR(VLOOKUP($C12,'Entocentric lens DB'!$B$6:$U$312,MATCH('Entocentric lens DB'!$Q$4,'Entocentric lens DB'!$B$4:$U$4,0),0),"")</f>
        <v>On Request</v>
      </c>
      <c r="I12" s="42" t="str">
        <f>IFERROR(VLOOKUP($C12,'Entocentric lens DB'!$B$6:$U$312,MATCH('Entocentric lens DB'!$R$4,'Entocentric lens DB'!$B$4:$U$4,0),0),"")</f>
        <v>EL-16-40-TC-VIS-5D-M25.5</v>
      </c>
      <c r="J12" s="35" t="str">
        <f>IFERROR(VLOOKUP($I12,'Optotune lens DB'!$B$5:$I$25,MATCH('Optotune lens DB'!$I$4,'Optotune lens DB'!$B$4:$I$4,0),0),"")</f>
        <v>500-1000$</v>
      </c>
      <c r="K12" s="3" t="s">
        <v>114</v>
      </c>
      <c r="L12" s="35" t="str">
        <f>IFERROR(VLOOKUP($C12,'Entocentric lens DB'!$B$6:$U$312,MATCH('Entocentric lens DB'!$S$4,'Entocentric lens DB'!$B$4:$U$4,0),0),"")</f>
        <v>NA</v>
      </c>
      <c r="M12" s="41">
        <f>IF(ISBLANK(C12),"",'Entocentric lenses'!$H$3)</f>
        <v>2300</v>
      </c>
      <c r="N12" s="32" t="str">
        <f>IF(ISBLANK(C12),"",IF(IFERROR(1000/(1000/$M12+VLOOKUP($I12,'Optotune lens DB'!$B$5:$H$25,MATCH('Optotune lens DB'!$D$4,'Optotune lens DB'!$B$4:$H$4,0),0)),"inf")&lt;0,"inf",IFERROR(1000/(1000/$M12+VLOOKUP($I12,'Optotune lens DB'!$B$5:$H$25,MATCH('Optotune lens DB'!$D$4,'Optotune lens DB'!$B$4:$H$4,0),0)),"inf")))</f>
        <v>inf</v>
      </c>
      <c r="O12" s="32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>200</v>
      </c>
      <c r="P12" s="35" t="s">
        <v>115</v>
      </c>
      <c r="Q12" s="45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>3.5</v>
      </c>
    </row>
    <row r="13" spans="1:19">
      <c r="B13" s="3" t="str">
        <f>IFERROR(VLOOKUP($C13,'Entocentric lens DB'!$B$6:$U$312,MATCH('Entocentric lens DB'!$C$4,'Entocentric lens DB'!$B$4:$U$4,0),0),"")</f>
        <v>Optart</v>
      </c>
      <c r="C13" s="49" t="s">
        <v>182</v>
      </c>
      <c r="D13" s="35">
        <f>IFERROR(VLOOKUP($C13,'Entocentric lens DB'!$B$6:$U$312,MATCH('Entocentric lens DB'!$D$4,'Entocentric lens DB'!$B$4:$U$4,0),0),"")</f>
        <v>35</v>
      </c>
      <c r="E13" s="35" t="str">
        <f>IFERROR(VLOOKUP($C13,'Entocentric lens DB'!$B$6:$U$312,MATCH('Entocentric lens DB'!$F$4,'Entocentric lens DB'!$B$4:$U$4,0),0),"")</f>
        <v>C-mount</v>
      </c>
      <c r="F13" s="35" t="str">
        <f>IFERROR(VLOOKUP($C13,'Entocentric lens DB'!$B$6:$U$312,MATCH('Entocentric lens DB'!$G$4,'Entocentric lens DB'!$B$4:$U$4,0),0),"")</f>
        <v>2/3"</v>
      </c>
      <c r="G13" s="35" t="str">
        <f>IFERROR(VLOOKUP($C13,'Entocentric lens DB'!$B$6:$U$312,MATCH('Entocentric lens DB'!$H$4,'Entocentric lens DB'!$B$4:$U$4,0),0),"")</f>
        <v>M30.5XP0.5</v>
      </c>
      <c r="H13" s="35" t="str">
        <f>IFERROR(VLOOKUP($C13,'Entocentric lens DB'!$B$6:$U$312,MATCH('Entocentric lens DB'!$Q$4,'Entocentric lens DB'!$B$4:$U$4,0),0),"")</f>
        <v>On Request</v>
      </c>
      <c r="I13" s="42" t="str">
        <f>IFERROR(VLOOKUP($C13,'Entocentric lens DB'!$B$6:$U$312,MATCH('Entocentric lens DB'!$R$4,'Entocentric lens DB'!$B$4:$U$4,0),0),"")</f>
        <v>EL-16-40-TC-VIS-5D-M30.5</v>
      </c>
      <c r="J13" s="35" t="str">
        <f>IFERROR(VLOOKUP($I13,'Optotune lens DB'!$B$5:$I$25,MATCH('Optotune lens DB'!$I$4,'Optotune lens DB'!$B$4:$I$4,0),0),"")</f>
        <v>500-1000$</v>
      </c>
      <c r="K13" s="3" t="s">
        <v>114</v>
      </c>
      <c r="L13" s="35" t="str">
        <f>IFERROR(VLOOKUP($C13,'Entocentric lens DB'!$B$6:$U$312,MATCH('Entocentric lens DB'!$S$4,'Entocentric lens DB'!$B$4:$U$4,0),0),"")</f>
        <v>NA</v>
      </c>
      <c r="M13" s="41">
        <f>IF(ISBLANK(C13),"",'Entocentric lenses'!$H$3)</f>
        <v>2300</v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>inf</v>
      </c>
      <c r="O13" s="32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>200</v>
      </c>
      <c r="P13" s="35" t="s">
        <v>115</v>
      </c>
      <c r="Q13" s="45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>5</v>
      </c>
    </row>
    <row r="14" spans="1:19">
      <c r="B14" s="3" t="str">
        <f>IFERROR(VLOOKUP($C14,'Entocentric lens DB'!$B$6:$U$312,MATCH('Entocentric lens DB'!$C$4,'Entocentric lens DB'!$B$4:$U$4,0),0),"")</f>
        <v>Optart</v>
      </c>
      <c r="C14" s="49" t="s">
        <v>176</v>
      </c>
      <c r="D14" s="35">
        <f>IFERROR(VLOOKUP($C14,'Entocentric lens DB'!$B$6:$U$312,MATCH('Entocentric lens DB'!$D$4,'Entocentric lens DB'!$B$4:$U$4,0),0),"")</f>
        <v>35</v>
      </c>
      <c r="E14" s="35" t="str">
        <f>IFERROR(VLOOKUP($C14,'Entocentric lens DB'!$B$6:$U$312,MATCH('Entocentric lens DB'!$F$4,'Entocentric lens DB'!$B$4:$U$4,0),0),"")</f>
        <v>C-mount</v>
      </c>
      <c r="F14" s="35" t="str">
        <f>IFERROR(VLOOKUP($C14,'Entocentric lens DB'!$B$6:$U$312,MATCH('Entocentric lens DB'!$G$4,'Entocentric lens DB'!$B$4:$U$4,0),0),"")</f>
        <v>1"</v>
      </c>
      <c r="G14" s="35" t="str">
        <f>IFERROR(VLOOKUP($C14,'Entocentric lens DB'!$B$6:$U$312,MATCH('Entocentric lens DB'!$H$4,'Entocentric lens DB'!$B$4:$U$4,0),0),"")</f>
        <v>M46XP0.75</v>
      </c>
      <c r="H14" s="35" t="str">
        <f>IFERROR(VLOOKUP($C14,'Entocentric lens DB'!$B$6:$U$312,MATCH('Entocentric lens DB'!$Q$4,'Entocentric lens DB'!$B$4:$U$4,0),0),"")</f>
        <v>On Request</v>
      </c>
      <c r="I14" s="42" t="str">
        <f>IFERROR(VLOOKUP($C14,'Entocentric lens DB'!$B$6:$U$312,MATCH('Entocentric lens DB'!$R$4,'Entocentric lens DB'!$B$4:$U$4,0),0),"")</f>
        <v>EL-16-40-TC-VIS-5D-C</v>
      </c>
      <c r="J14" s="35" t="str">
        <f>IFERROR(VLOOKUP($I14,'Optotune lens DB'!$B$5:$I$25,MATCH('Optotune lens DB'!$I$4,'Optotune lens DB'!$B$4:$I$4,0),0),"")</f>
        <v>500-1000$</v>
      </c>
      <c r="K14" s="3" t="s">
        <v>175</v>
      </c>
      <c r="L14" s="35" t="str">
        <f>IFERROR(VLOOKUP($C14,'Entocentric lens DB'!$B$6:$U$312,MATCH('Entocentric lens DB'!$S$4,'Entocentric lens DB'!$B$4:$U$4,0),0),"")</f>
        <v>NA</v>
      </c>
      <c r="M14" s="41"/>
      <c r="N14" s="81">
        <v>88</v>
      </c>
      <c r="O14" s="81">
        <v>67</v>
      </c>
      <c r="P14" s="35" t="s">
        <v>115</v>
      </c>
      <c r="Q14" s="45">
        <f>IFERROR(IF(VLOOKUP($C14,'Entocentric lens DB'!$B$6:$U$312,MATCH('Entocentric lens DB'!$N$4,'Entocentric lens DB'!$B$4:$U$4,0),0)=0,"",VLOOKUP($C14,'Entocentric lens DB'!$B$6:$U$312,MATCH('Entocentric lens DB'!$N$4,'Entocentric lens DB'!$B$4:$U$4,0),0)),"")</f>
        <v>5</v>
      </c>
    </row>
    <row r="15" spans="1:19">
      <c r="B15" s="3" t="str">
        <f>IFERROR(VLOOKUP($C15,'Entocentric lens DB'!$B$6:$U$312,MATCH('Entocentric lens DB'!$C$4,'Entocentric lens DB'!$B$4:$U$4,0),0),"")</f>
        <v>Kowa</v>
      </c>
      <c r="C15" s="28" t="s">
        <v>178</v>
      </c>
      <c r="D15" s="35">
        <f>IFERROR(VLOOKUP($C15,'Entocentric lens DB'!$B$6:$U$312,MATCH('Entocentric lens DB'!$D$4,'Entocentric lens DB'!$B$4:$U$4,0),0),"")</f>
        <v>35</v>
      </c>
      <c r="E15" s="35" t="str">
        <f>IFERROR(VLOOKUP($C15,'Entocentric lens DB'!$B$6:$U$312,MATCH('Entocentric lens DB'!$F$4,'Entocentric lens DB'!$B$4:$U$4,0),0),"")</f>
        <v>C-mount</v>
      </c>
      <c r="F15" s="35" t="str">
        <f>IFERROR(VLOOKUP($C15,'Entocentric lens DB'!$B$6:$U$312,MATCH('Entocentric lens DB'!$G$4,'Entocentric lens DB'!$B$4:$U$4,0),0),"")</f>
        <v>2/3"</v>
      </c>
      <c r="G15" s="35" t="str">
        <f>IFERROR(VLOOKUP($C15,'Entocentric lens DB'!$B$6:$U$312,MATCH('Entocentric lens DB'!$H$4,'Entocentric lens DB'!$B$4:$U$4,0),0),"")</f>
        <v>M27x0.5</v>
      </c>
      <c r="H15" s="35" t="str">
        <f>IFERROR(VLOOKUP($C15,'Entocentric lens DB'!$B$6:$U$312,MATCH('Entocentric lens DB'!$Q$4,'Entocentric lens DB'!$B$4:$U$4,0),0),"")</f>
        <v>100-200$</v>
      </c>
      <c r="I15" s="42" t="s">
        <v>179</v>
      </c>
      <c r="J15" s="35" t="str">
        <f>IFERROR(VLOOKUP($I15,'Optotune lens DB'!$B$5:$I$25,MATCH('Optotune lens DB'!$I$4,'Optotune lens DB'!$B$4:$I$4,0),0),"")</f>
        <v>500-1000$</v>
      </c>
      <c r="K15" s="3" t="s">
        <v>175</v>
      </c>
      <c r="L15" s="35" t="str">
        <f>IFERROR(VLOOKUP($C15,'Entocentric lens DB'!$B$6:$U$312,MATCH('Entocentric lens DB'!$S$4,'Entocentric lens DB'!$B$4:$U$4,0),0),"")</f>
        <v>NA</v>
      </c>
      <c r="M15" s="41"/>
      <c r="N15" s="81">
        <v>88</v>
      </c>
      <c r="O15" s="81">
        <v>67</v>
      </c>
      <c r="P15" s="35" t="s">
        <v>115</v>
      </c>
      <c r="Q15" s="45">
        <f>IFERROR(IF(VLOOKUP($C15,'Entocentric lens DB'!$B$6:$U$312,MATCH('Entocentric lens DB'!$N$4,'Entocentric lens DB'!$B$4:$U$4,0),0)=0,"",VLOOKUP($C15,'Entocentric lens DB'!$B$6:$U$312,MATCH('Entocentric lens DB'!$N$4,'Entocentric lens DB'!$B$4:$U$4,0),0)),"")</f>
        <v>5</v>
      </c>
    </row>
    <row r="16" spans="1:19">
      <c r="B16" s="3" t="str">
        <f>IFERROR(VLOOKUP($C16,'Entocentric lens DB'!$B$6:$U$312,MATCH('Entocentric lens DB'!$C$4,'Entocentric lens DB'!$B$4:$U$4,0),0),"")</f>
        <v>Kowa</v>
      </c>
      <c r="C16" s="49" t="s">
        <v>218</v>
      </c>
      <c r="D16" s="35">
        <f>IFERROR(VLOOKUP($C16,'Entocentric lens DB'!$B$6:$U$312,MATCH('Entocentric lens DB'!$D$4,'Entocentric lens DB'!$B$4:$U$4,0),0),"")</f>
        <v>35</v>
      </c>
      <c r="E16" s="35" t="str">
        <f>IFERROR(VLOOKUP($C16,'Entocentric lens DB'!$B$6:$U$312,MATCH('Entocentric lens DB'!$F$4,'Entocentric lens DB'!$B$4:$U$4,0),0),"")</f>
        <v>C-mount</v>
      </c>
      <c r="F16" s="35" t="str">
        <f>IFERROR(VLOOKUP($C16,'Entocentric lens DB'!$B$6:$U$312,MATCH('Entocentric lens DB'!$G$4,'Entocentric lens DB'!$B$4:$U$4,0),0),"")</f>
        <v>2/3"</v>
      </c>
      <c r="G16" s="35" t="str">
        <f>IFERROR(VLOOKUP($C16,'Entocentric lens DB'!$B$6:$U$312,MATCH('Entocentric lens DB'!$H$4,'Entocentric lens DB'!$B$4:$U$4,0),0),"")</f>
        <v>M30.5x0.5</v>
      </c>
      <c r="H16" s="35" t="str">
        <f>IFERROR(VLOOKUP($C16,'Entocentric lens DB'!$B$6:$U$312,MATCH('Entocentric lens DB'!$Q$4,'Entocentric lens DB'!$B$4:$U$4,0),0),"")</f>
        <v>200-500$</v>
      </c>
      <c r="I16" s="42" t="s">
        <v>179</v>
      </c>
      <c r="J16" s="35" t="str">
        <f>IFERROR(VLOOKUP($I16,'Optotune lens DB'!$B$5:$I$25,MATCH('Optotune lens DB'!$I$4,'Optotune lens DB'!$B$4:$I$4,0),0),"")</f>
        <v>500-1000$</v>
      </c>
      <c r="K16" s="3" t="s">
        <v>175</v>
      </c>
      <c r="L16" s="35" t="str">
        <f>IFERROR(VLOOKUP($C16,'Entocentric lens DB'!$B$6:$U$312,MATCH('Entocentric lens DB'!$S$4,'Entocentric lens DB'!$B$4:$U$4,0),0),"")</f>
        <v>NA</v>
      </c>
      <c r="M16" s="41"/>
      <c r="N16" s="81">
        <v>88</v>
      </c>
      <c r="O16" s="81">
        <v>67</v>
      </c>
      <c r="P16" s="35" t="s">
        <v>115</v>
      </c>
      <c r="Q16" s="45">
        <f>IFERROR(IF(VLOOKUP($C16,'Entocentric lens DB'!$B$6:$U$312,MATCH('Entocentric lens DB'!$N$4,'Entocentric lens DB'!$B$4:$U$4,0),0)=0,"",VLOOKUP($C16,'Entocentric lens DB'!$B$6:$U$312,MATCH('Entocentric lens DB'!$N$4,'Entocentric lens DB'!$B$4:$U$4,0),0)),"")</f>
        <v>2.5</v>
      </c>
    </row>
    <row r="17" spans="2:19">
      <c r="B17" s="3" t="str">
        <f>IFERROR(VLOOKUP($C17,'Entocentric lens DB'!$B$6:$U$312,MATCH('Entocentric lens DB'!$C$4,'Entocentric lens DB'!$B$4:$U$4,0),0),"")</f>
        <v>Computar</v>
      </c>
      <c r="C17" s="49" t="s">
        <v>219</v>
      </c>
      <c r="D17" s="35">
        <f>IFERROR(VLOOKUP($C17,'Entocentric lens DB'!$B$6:$U$312,MATCH('Entocentric lens DB'!$D$4,'Entocentric lens DB'!$B$4:$U$4,0),0),"")</f>
        <v>35</v>
      </c>
      <c r="E17" s="35" t="str">
        <f>IFERROR(VLOOKUP($C17,'Entocentric lens DB'!$B$6:$U$312,MATCH('Entocentric lens DB'!$F$4,'Entocentric lens DB'!$B$4:$U$4,0),0),"")</f>
        <v>C-mount</v>
      </c>
      <c r="F17" s="35" t="str">
        <f>IFERROR(VLOOKUP($C17,'Entocentric lens DB'!$B$6:$U$312,MATCH('Entocentric lens DB'!$G$4,'Entocentric lens DB'!$B$4:$U$4,0),0),"")</f>
        <v>2/3"</v>
      </c>
      <c r="G17" s="35" t="str">
        <f>IFERROR(VLOOKUP($C17,'Entocentric lens DB'!$B$6:$U$312,MATCH('Entocentric lens DB'!$H$4,'Entocentric lens DB'!$B$4:$U$4,0),0),"")</f>
        <v>M27x0.5</v>
      </c>
      <c r="H17" s="35" t="str">
        <f>IFERROR(VLOOKUP($C17,'Entocentric lens DB'!$B$6:$U$312,MATCH('Entocentric lens DB'!$Q$4,'Entocentric lens DB'!$B$4:$U$4,0),0),"")</f>
        <v>200-500$</v>
      </c>
      <c r="I17" s="42" t="s">
        <v>179</v>
      </c>
      <c r="J17" s="35" t="str">
        <f>IFERROR(VLOOKUP($I17,'Optotune lens DB'!$B$5:$I$25,MATCH('Optotune lens DB'!$I$4,'Optotune lens DB'!$B$4:$I$4,0),0),"")</f>
        <v>500-1000$</v>
      </c>
      <c r="K17" s="3" t="s">
        <v>175</v>
      </c>
      <c r="L17" s="35" t="str">
        <f>IFERROR(VLOOKUP($C17,'Entocentric lens DB'!$B$6:$U$312,MATCH('Entocentric lens DB'!$S$4,'Entocentric lens DB'!$B$4:$U$4,0),0),"")</f>
        <v>NA</v>
      </c>
      <c r="M17" s="41"/>
      <c r="N17" s="81">
        <v>88</v>
      </c>
      <c r="O17" s="81">
        <v>67</v>
      </c>
      <c r="P17" s="35" t="s">
        <v>115</v>
      </c>
      <c r="Q17" s="45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>2.5</v>
      </c>
    </row>
    <row r="18" spans="2:19">
      <c r="B18" s="3" t="str">
        <f>IFERROR(VLOOKUP($C18,'Entocentric lens DB'!$B$6:$U$312,MATCH('Entocentric lens DB'!$C$4,'Entocentric lens DB'!$B$4:$U$4,0),0),"")</f>
        <v>Fujinon</v>
      </c>
      <c r="C18" s="49" t="s">
        <v>223</v>
      </c>
      <c r="D18" s="35">
        <f>IFERROR(VLOOKUP($C18,'Entocentric lens DB'!$B$6:$U$312,MATCH('Entocentric lens DB'!$D$4,'Entocentric lens DB'!$B$4:$U$4,0),0),"")</f>
        <v>35</v>
      </c>
      <c r="E18" s="35" t="str">
        <f>IFERROR(VLOOKUP($C18,'Entocentric lens DB'!$B$6:$U$312,MATCH('Entocentric lens DB'!$F$4,'Entocentric lens DB'!$B$4:$U$4,0),0),"")</f>
        <v>C-mount</v>
      </c>
      <c r="F18" s="35" t="str">
        <f>IFERROR(VLOOKUP($C18,'Entocentric lens DB'!$B$6:$U$312,MATCH('Entocentric lens DB'!$G$4,'Entocentric lens DB'!$B$4:$U$4,0),0),"")</f>
        <v>2/3"</v>
      </c>
      <c r="G18" s="35" t="str">
        <f>IFERROR(VLOOKUP($C18,'Entocentric lens DB'!$B$6:$U$312,MATCH('Entocentric lens DB'!$H$4,'Entocentric lens DB'!$B$4:$U$4,0),0),"")</f>
        <v>M25.5x0.5</v>
      </c>
      <c r="H18" s="35" t="str">
        <f>IFERROR(VLOOKUP($C18,'Entocentric lens DB'!$B$6:$U$312,MATCH('Entocentric lens DB'!$Q$4,'Entocentric lens DB'!$B$4:$U$4,0),0),"")</f>
        <v>200-500$</v>
      </c>
      <c r="I18" s="42" t="s">
        <v>179</v>
      </c>
      <c r="J18" s="35" t="str">
        <f>IFERROR(VLOOKUP($I18,'Optotune lens DB'!$B$5:$I$25,MATCH('Optotune lens DB'!$I$4,'Optotune lens DB'!$B$4:$I$4,0),0),"")</f>
        <v>500-1000$</v>
      </c>
      <c r="K18" s="3" t="s">
        <v>175</v>
      </c>
      <c r="L18" s="35" t="str">
        <f>IFERROR(VLOOKUP($C18,'Entocentric lens DB'!$B$6:$U$312,MATCH('Entocentric lens DB'!$S$4,'Entocentric lens DB'!$B$4:$U$4,0),0),"")</f>
        <v>NA</v>
      </c>
      <c r="M18" s="41"/>
      <c r="N18" s="81">
        <v>88</v>
      </c>
      <c r="O18" s="81">
        <v>67</v>
      </c>
      <c r="P18" s="35" t="s">
        <v>115</v>
      </c>
      <c r="Q18" s="45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>3.5</v>
      </c>
    </row>
    <row r="19" spans="2:19">
      <c r="B19" s="3" t="str">
        <f>IFERROR(VLOOKUP($C19,'Entocentric lens DB'!$B$6:$U$312,MATCH('Entocentric lens DB'!$C$4,'Entocentric lens DB'!$B$4:$U$4,0),0),"")</f>
        <v>Kowa</v>
      </c>
      <c r="C19" s="49" t="s">
        <v>221</v>
      </c>
      <c r="D19" s="35">
        <f>IFERROR(VLOOKUP($C19,'Entocentric lens DB'!$B$6:$U$312,MATCH('Entocentric lens DB'!$D$4,'Entocentric lens DB'!$B$4:$U$4,0),0),"")</f>
        <v>35</v>
      </c>
      <c r="E19" s="35" t="str">
        <f>IFERROR(VLOOKUP($C19,'Entocentric lens DB'!$B$6:$U$312,MATCH('Entocentric lens DB'!$F$4,'Entocentric lens DB'!$B$4:$U$4,0),0),"")</f>
        <v>C-mount</v>
      </c>
      <c r="F19" s="35" t="str">
        <f>IFERROR(VLOOKUP($C19,'Entocentric lens DB'!$B$6:$U$312,MATCH('Entocentric lens DB'!$G$4,'Entocentric lens DB'!$B$4:$U$4,0),0),"")</f>
        <v>2/3"</v>
      </c>
      <c r="G19" s="35" t="str">
        <f>IFERROR(VLOOKUP($C19,'Entocentric lens DB'!$B$6:$U$312,MATCH('Entocentric lens DB'!$H$4,'Entocentric lens DB'!$B$4:$U$4,0),0),"")</f>
        <v>M27x0.5</v>
      </c>
      <c r="H19" s="35" t="str">
        <f>IFERROR(VLOOKUP($C19,'Entocentric lens DB'!$B$6:$U$312,MATCH('Entocentric lens DB'!$Q$4,'Entocentric lens DB'!$B$4:$U$4,0),0),"")</f>
        <v>200-500$</v>
      </c>
      <c r="I19" s="42" t="s">
        <v>179</v>
      </c>
      <c r="J19" s="35" t="str">
        <f>IFERROR(VLOOKUP($I19,'Optotune lens DB'!$B$5:$I$25,MATCH('Optotune lens DB'!$I$4,'Optotune lens DB'!$B$4:$I$4,0),0),"")</f>
        <v>500-1000$</v>
      </c>
      <c r="K19" s="3" t="s">
        <v>175</v>
      </c>
      <c r="L19" s="35" t="str">
        <f>IFERROR(VLOOKUP($C19,'Entocentric lens DB'!$B$6:$U$312,MATCH('Entocentric lens DB'!$S$4,'Entocentric lens DB'!$B$4:$U$4,0),0),"")</f>
        <v>NA</v>
      </c>
      <c r="M19" s="41"/>
      <c r="N19" s="81">
        <v>88</v>
      </c>
      <c r="O19" s="81">
        <v>67</v>
      </c>
      <c r="P19" s="35" t="s">
        <v>115</v>
      </c>
      <c r="Q19" s="45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>4</v>
      </c>
    </row>
    <row r="20" spans="2:19">
      <c r="B20" s="3" t="str">
        <f>IFERROR(VLOOKUP($C20,'Entocentric lens DB'!$B$6:$U$312,MATCH('Entocentric lens DB'!$C$4,'Entocentric lens DB'!$B$4:$U$4,0),0),"")</f>
        <v>Edmund Optics</v>
      </c>
      <c r="C20" s="49" t="s">
        <v>222</v>
      </c>
      <c r="D20" s="35">
        <f>IFERROR(VLOOKUP($C20,'Entocentric lens DB'!$B$6:$U$312,MATCH('Entocentric lens DB'!$D$4,'Entocentric lens DB'!$B$4:$U$4,0),0),"")</f>
        <v>35</v>
      </c>
      <c r="E20" s="35" t="str">
        <f>IFERROR(VLOOKUP($C20,'Entocentric lens DB'!$B$6:$U$312,MATCH('Entocentric lens DB'!$F$4,'Entocentric lens DB'!$B$4:$U$4,0),0),"")</f>
        <v>C-mount</v>
      </c>
      <c r="F20" s="35" t="str">
        <f>IFERROR(VLOOKUP($C20,'Entocentric lens DB'!$B$6:$U$312,MATCH('Entocentric lens DB'!$G$4,'Entocentric lens DB'!$B$4:$U$4,0),0),"")</f>
        <v>2/3"</v>
      </c>
      <c r="G20" s="35" t="str">
        <f>IFERROR(VLOOKUP($C20,'Entocentric lens DB'!$B$6:$U$312,MATCH('Entocentric lens DB'!$H$4,'Entocentric lens DB'!$B$4:$U$4,0),0),"")</f>
        <v>M25.5x0.5</v>
      </c>
      <c r="H20" s="35" t="str">
        <f>IFERROR(VLOOKUP($C20,'Entocentric lens DB'!$B$6:$U$312,MATCH('Entocentric lens DB'!$Q$4,'Entocentric lens DB'!$B$4:$U$4,0),0),"")</f>
        <v>200-500$</v>
      </c>
      <c r="I20" s="42" t="s">
        <v>179</v>
      </c>
      <c r="J20" s="35" t="str">
        <f>IFERROR(VLOOKUP($I20,'Optotune lens DB'!$B$5:$I$25,MATCH('Optotune lens DB'!$I$4,'Optotune lens DB'!$B$4:$I$4,0),0),"")</f>
        <v>500-1000$</v>
      </c>
      <c r="K20" s="3" t="s">
        <v>175</v>
      </c>
      <c r="L20" s="35" t="str">
        <f>IFERROR(VLOOKUP($C20,'Entocentric lens DB'!$B$6:$U$312,MATCH('Entocentric lens DB'!$S$4,'Entocentric lens DB'!$B$4:$U$4,0),0),"")</f>
        <v>NA</v>
      </c>
      <c r="M20" s="41"/>
      <c r="N20" s="81">
        <v>88</v>
      </c>
      <c r="O20" s="81">
        <v>67</v>
      </c>
      <c r="P20" s="35" t="s">
        <v>115</v>
      </c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" t="str">
        <f>IFERROR(VLOOKUP($C21,'Entocentric lens DB'!$B$6:$U$312,MATCH('Entocentric lens DB'!$C$4,'Entocentric lens DB'!$B$4:$U$4,0),0),"")</f>
        <v>Optart</v>
      </c>
      <c r="C21" s="49" t="s">
        <v>181</v>
      </c>
      <c r="D21" s="35">
        <f>IFERROR(VLOOKUP($C21,'Entocentric lens DB'!$B$6:$U$312,MATCH('Entocentric lens DB'!$D$4,'Entocentric lens DB'!$B$4:$U$4,0),0),"")</f>
        <v>35</v>
      </c>
      <c r="E21" s="35" t="str">
        <f>IFERROR(VLOOKUP($C21,'Entocentric lens DB'!$B$6:$U$312,MATCH('Entocentric lens DB'!$F$4,'Entocentric lens DB'!$B$4:$U$4,0),0),"")</f>
        <v>C-mount</v>
      </c>
      <c r="F21" s="35" t="str">
        <f>IFERROR(VLOOKUP($C21,'Entocentric lens DB'!$B$6:$U$312,MATCH('Entocentric lens DB'!$G$4,'Entocentric lens DB'!$B$4:$U$4,0),0),"")</f>
        <v>2/3"</v>
      </c>
      <c r="G21" s="35" t="str">
        <f>IFERROR(VLOOKUP($C21,'Entocentric lens DB'!$B$6:$U$312,MATCH('Entocentric lens DB'!$H$4,'Entocentric lens DB'!$B$4:$U$4,0),0),"")</f>
        <v>M25.5x0.5</v>
      </c>
      <c r="H21" s="35" t="str">
        <f>IFERROR(VLOOKUP($C21,'Entocentric lens DB'!$B$6:$U$312,MATCH('Entocentric lens DB'!$Q$4,'Entocentric lens DB'!$B$4:$U$4,0),0),"")</f>
        <v>On Request</v>
      </c>
      <c r="I21" s="42" t="s">
        <v>179</v>
      </c>
      <c r="J21" s="35" t="str">
        <f>IFERROR(VLOOKUP($I21,'Optotune lens DB'!$B$5:$I$25,MATCH('Optotune lens DB'!$I$4,'Optotune lens DB'!$B$4:$I$4,0),0),"")</f>
        <v>500-1000$</v>
      </c>
      <c r="K21" s="3" t="s">
        <v>175</v>
      </c>
      <c r="L21" s="35" t="str">
        <f>IFERROR(VLOOKUP($C21,'Entocentric lens DB'!$B$6:$U$312,MATCH('Entocentric lens DB'!$S$4,'Entocentric lens DB'!$B$4:$U$4,0),0),"")</f>
        <v>NA</v>
      </c>
      <c r="M21" s="41"/>
      <c r="N21" s="81">
        <v>88</v>
      </c>
      <c r="O21" s="81">
        <v>67</v>
      </c>
      <c r="P21" s="35" t="s">
        <v>115</v>
      </c>
      <c r="Q21" s="45">
        <f>IFERROR(IF(VLOOKUP($C21,'Entocentric lens DB'!$B$6:$U$312,MATCH('Entocentric lens DB'!$N$4,'Entocentric lens DB'!$B$4:$U$4,0),0)=0,"",VLOOKUP($C21,'Entocentric lens DB'!$B$6:$U$312,MATCH('Entocentric lens DB'!$N$4,'Entocentric lens DB'!$B$4:$U$4,0),0)),"")</f>
        <v>3.5</v>
      </c>
    </row>
    <row r="22" spans="2:19">
      <c r="B22" s="3" t="str">
        <f>IFERROR(VLOOKUP($C22,'Entocentric lens DB'!$B$6:$U$312,MATCH('Entocentric lens DB'!$C$4,'Entocentric lens DB'!$B$4:$U$4,0),0),"")</f>
        <v>Optart</v>
      </c>
      <c r="C22" s="49" t="s">
        <v>182</v>
      </c>
      <c r="D22" s="35">
        <f>IFERROR(VLOOKUP($C22,'Entocentric lens DB'!$B$6:$U$312,MATCH('Entocentric lens DB'!$D$4,'Entocentric lens DB'!$B$4:$U$4,0),0),"")</f>
        <v>35</v>
      </c>
      <c r="E22" s="35" t="str">
        <f>IFERROR(VLOOKUP($C22,'Entocentric lens DB'!$B$6:$U$312,MATCH('Entocentric lens DB'!$F$4,'Entocentric lens DB'!$B$4:$U$4,0),0),"")</f>
        <v>C-mount</v>
      </c>
      <c r="F22" s="35" t="str">
        <f>IFERROR(VLOOKUP($C22,'Entocentric lens DB'!$B$6:$U$312,MATCH('Entocentric lens DB'!$G$4,'Entocentric lens DB'!$B$4:$U$4,0),0),"")</f>
        <v>2/3"</v>
      </c>
      <c r="G22" s="35" t="str">
        <f>IFERROR(VLOOKUP($C22,'Entocentric lens DB'!$B$6:$U$312,MATCH('Entocentric lens DB'!$H$4,'Entocentric lens DB'!$B$4:$U$4,0),0),"")</f>
        <v>M30.5XP0.5</v>
      </c>
      <c r="H22" s="35" t="str">
        <f>IFERROR(VLOOKUP($C22,'Entocentric lens DB'!$B$6:$U$312,MATCH('Entocentric lens DB'!$Q$4,'Entocentric lens DB'!$B$4:$U$4,0),0),"")</f>
        <v>On Request</v>
      </c>
      <c r="I22" s="42" t="s">
        <v>179</v>
      </c>
      <c r="J22" s="35" t="str">
        <f>IFERROR(VLOOKUP($I22,'Optotune lens DB'!$B$5:$I$25,MATCH('Optotune lens DB'!$I$4,'Optotune lens DB'!$B$4:$I$4,0),0),"")</f>
        <v>500-1000$</v>
      </c>
      <c r="K22" s="3" t="s">
        <v>175</v>
      </c>
      <c r="L22" s="35" t="str">
        <f>IFERROR(VLOOKUP($C22,'Entocentric lens DB'!$B$6:$U$312,MATCH('Entocentric lens DB'!$S$4,'Entocentric lens DB'!$B$4:$U$4,0),0),"")</f>
        <v>NA</v>
      </c>
      <c r="M22" s="41"/>
      <c r="N22" s="81">
        <v>88</v>
      </c>
      <c r="O22" s="81">
        <v>67</v>
      </c>
      <c r="P22" s="35" t="s">
        <v>115</v>
      </c>
      <c r="Q22" s="45">
        <f>IFERROR(IF(VLOOKUP($C22,'Entocentric lens DB'!$B$6:$U$312,MATCH('Entocentric lens DB'!$N$4,'Entocentric lens DB'!$B$4:$U$4,0),0)=0,"",VLOOKUP($C22,'Entocentric lens DB'!$B$6:$U$312,MATCH('Entocentric lens DB'!$N$4,'Entocentric lens DB'!$B$4:$U$4,0),0)),"")</f>
        <v>5</v>
      </c>
    </row>
    <row r="23" spans="2:19">
      <c r="B23" s="31" t="s">
        <v>121</v>
      </c>
      <c r="C23" s="30" t="s">
        <v>0</v>
      </c>
      <c r="D23" s="30" t="s">
        <v>0</v>
      </c>
      <c r="E23" s="30" t="s">
        <v>0</v>
      </c>
      <c r="F23" s="30" t="s">
        <v>0</v>
      </c>
      <c r="G23" s="30" t="s">
        <v>0</v>
      </c>
      <c r="H23" s="30" t="s">
        <v>0</v>
      </c>
      <c r="I23" s="30" t="s">
        <v>0</v>
      </c>
      <c r="J23" s="30" t="s">
        <v>0</v>
      </c>
      <c r="K23" s="30" t="s">
        <v>0</v>
      </c>
      <c r="L23" s="30" t="s">
        <v>0</v>
      </c>
      <c r="M23" s="30" t="s">
        <v>0</v>
      </c>
      <c r="N23" s="30" t="s">
        <v>0</v>
      </c>
      <c r="O23" s="30" t="s">
        <v>0</v>
      </c>
      <c r="P23" s="30" t="s">
        <v>0</v>
      </c>
      <c r="Q23" s="30" t="s">
        <v>0</v>
      </c>
      <c r="R23" s="30" t="s">
        <v>0</v>
      </c>
      <c r="S23" s="30" t="s">
        <v>0</v>
      </c>
    </row>
    <row r="25" spans="2:19">
      <c r="B25" s="158" t="s">
        <v>64</v>
      </c>
    </row>
  </sheetData>
  <phoneticPr fontId="20" type="noConversion"/>
  <dataValidations count="4">
    <dataValidation type="list" allowBlank="1" showInputMessage="1" showErrorMessage="1" sqref="E5:E22" xr:uid="{00000000-0002-0000-1800-000000000000}">
      <formula1>Mounts</formula1>
    </dataValidation>
    <dataValidation type="list" allowBlank="1" showInputMessage="1" showErrorMessage="1" sqref="F5:F22" xr:uid="{00000000-0002-0000-1800-000001000000}">
      <formula1>Formats</formula1>
    </dataValidation>
    <dataValidation type="list" allowBlank="1" showInputMessage="1" showErrorMessage="1" sqref="G5:G22" xr:uid="{00000000-0002-0000-1800-000002000000}">
      <formula1>Filter</formula1>
    </dataValidation>
    <dataValidation type="list" allowBlank="1" showInputMessage="1" showErrorMessage="1" sqref="H5:H22 J5:J22" xr:uid="{00000000-0002-0000-1800-000003000000}">
      <formula1>Prices</formula1>
    </dataValidation>
  </dataValidations>
  <hyperlinks>
    <hyperlink ref="R5" r:id="rId1" xr:uid="{048F755E-8604-44C5-9DC5-F262B1EB1F0F}"/>
    <hyperlink ref="B2" location="'Entocentric lenses'!A1" display="Back to overview" xr:uid="{810DD7F0-4CCB-4B61-A722-261FB5683EA1}"/>
    <hyperlink ref="B25" location="'Entocentric lens DB'!A1" display="Entocentric lens database" xr:uid="{E41F885B-C2B3-4F3C-A2B8-A8157EC2D01B}"/>
  </hyperlinks>
  <pageMargins left="0.3" right="0.3" top="0.5" bottom="0.5" header="0.1" footer="0.1"/>
  <pageSetup paperSize="9" scale="55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74332-311A-444D-852A-A792D13D63BE}">
  <sheetPr codeName="Sheet3">
    <tabColor rgb="FF0099FF"/>
    <pageSetUpPr fitToPage="1"/>
  </sheetPr>
  <dimension ref="A1:Q29"/>
  <sheetViews>
    <sheetView showGridLines="0" tabSelected="1" zoomScaleNormal="100" workbookViewId="0">
      <selection activeCell="W10" sqref="W10"/>
    </sheetView>
  </sheetViews>
  <sheetFormatPr defaultColWidth="9.140625" defaultRowHeight="21.75" customHeight="1"/>
  <cols>
    <col min="1" max="1" width="2.28515625" style="3" customWidth="1"/>
    <col min="2" max="15" width="9.5703125" style="3" customWidth="1"/>
    <col min="16" max="16" width="9.140625" style="3"/>
    <col min="17" max="17" width="9.140625" style="3" customWidth="1"/>
    <col min="18" max="16384" width="9.140625" style="3"/>
  </cols>
  <sheetData>
    <row r="1" spans="1:17" ht="42.75" customHeight="1" thickBot="1">
      <c r="A1" s="170"/>
      <c r="B1" s="200" t="s">
        <v>82</v>
      </c>
      <c r="C1" s="201"/>
      <c r="D1" s="201"/>
      <c r="E1" s="201"/>
      <c r="F1" s="201"/>
      <c r="G1" s="201"/>
      <c r="H1" s="85"/>
      <c r="I1" s="85"/>
      <c r="J1" s="85"/>
      <c r="K1" s="85"/>
      <c r="L1" s="85"/>
      <c r="M1" s="85"/>
      <c r="N1" s="85"/>
      <c r="O1" s="85"/>
      <c r="P1" s="87"/>
    </row>
    <row r="2" spans="1:17" ht="12.6" customHeigh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8"/>
      <c r="N2" s="87"/>
      <c r="O2" s="87"/>
      <c r="P2" s="87"/>
    </row>
    <row r="3" spans="1:17" ht="20.100000000000001" customHeight="1">
      <c r="A3" s="87"/>
      <c r="B3" s="89"/>
      <c r="C3" s="89"/>
      <c r="D3" s="89"/>
      <c r="E3" s="89"/>
      <c r="F3" s="89"/>
      <c r="H3" s="144"/>
      <c r="I3" s="94"/>
      <c r="J3" s="89"/>
      <c r="K3" s="87"/>
      <c r="L3" s="87"/>
      <c r="M3" s="175" t="str">
        <f>'Entocentric lenses'!M3</f>
        <v>v01.04.2024</v>
      </c>
      <c r="N3" s="175"/>
      <c r="O3" s="161"/>
      <c r="P3" s="87"/>
    </row>
    <row r="4" spans="1:17" ht="20.100000000000001" customHeight="1">
      <c r="A4" s="87"/>
      <c r="B4" s="89" t="s">
        <v>83</v>
      </c>
      <c r="C4" s="89"/>
      <c r="D4" s="89"/>
      <c r="E4" s="89"/>
      <c r="F4" s="89"/>
      <c r="H4" s="144"/>
      <c r="I4" s="94"/>
      <c r="J4" s="89"/>
      <c r="K4" s="87"/>
      <c r="L4" s="87"/>
      <c r="M4" s="87"/>
      <c r="N4" s="87"/>
      <c r="O4" s="87"/>
      <c r="P4" s="87"/>
    </row>
    <row r="5" spans="1:17" ht="20.100000000000001" customHeight="1" thickBot="1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</row>
    <row r="6" spans="1:17" ht="20.100000000000001" customHeight="1" thickBot="1">
      <c r="A6" s="87"/>
      <c r="B6" s="176" t="s">
        <v>9</v>
      </c>
      <c r="C6" s="202" t="s">
        <v>10</v>
      </c>
      <c r="D6" s="197" t="s">
        <v>84</v>
      </c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169"/>
      <c r="P6" s="87"/>
      <c r="Q6" s="176" t="s">
        <v>85</v>
      </c>
    </row>
    <row r="7" spans="1:17" ht="20.100000000000001" customHeight="1" thickBot="1">
      <c r="A7" s="87"/>
      <c r="B7" s="177"/>
      <c r="C7" s="177"/>
      <c r="D7" s="164">
        <v>0.15</v>
      </c>
      <c r="E7" s="165">
        <v>0.25</v>
      </c>
      <c r="F7" s="165">
        <v>0.35</v>
      </c>
      <c r="G7" s="166">
        <v>0.5</v>
      </c>
      <c r="H7" s="165">
        <v>0.66</v>
      </c>
      <c r="I7" s="165">
        <v>0.75</v>
      </c>
      <c r="J7" s="167">
        <v>1</v>
      </c>
      <c r="K7" s="166">
        <v>1.5</v>
      </c>
      <c r="L7" s="167">
        <v>2</v>
      </c>
      <c r="M7" s="168">
        <v>3</v>
      </c>
      <c r="N7" s="168">
        <v>4</v>
      </c>
      <c r="O7" s="168">
        <v>6</v>
      </c>
      <c r="P7" s="87"/>
      <c r="Q7" s="177"/>
    </row>
    <row r="8" spans="1:17" ht="20.100000000000001" customHeight="1" thickBot="1">
      <c r="A8" s="87"/>
      <c r="B8" s="179" t="s">
        <v>34</v>
      </c>
      <c r="C8" s="179" t="s">
        <v>25</v>
      </c>
      <c r="D8" s="154">
        <f t="shared" ref="D8:O8" si="0">$Q8/D$7</f>
        <v>42.666666666666671</v>
      </c>
      <c r="E8" s="160">
        <f t="shared" si="0"/>
        <v>25.6</v>
      </c>
      <c r="F8" s="160">
        <f t="shared" si="0"/>
        <v>18.285714285714288</v>
      </c>
      <c r="G8" s="160">
        <f t="shared" si="0"/>
        <v>12.8</v>
      </c>
      <c r="H8" s="160">
        <f t="shared" si="0"/>
        <v>9.6969696969696972</v>
      </c>
      <c r="I8" s="145">
        <f t="shared" si="0"/>
        <v>8.5333333333333332</v>
      </c>
      <c r="J8" s="145">
        <f t="shared" si="0"/>
        <v>6.4</v>
      </c>
      <c r="K8" s="145">
        <f t="shared" si="0"/>
        <v>4.2666666666666666</v>
      </c>
      <c r="L8" s="145">
        <f t="shared" si="0"/>
        <v>3.2</v>
      </c>
      <c r="M8" s="145">
        <f t="shared" si="0"/>
        <v>2.1333333333333333</v>
      </c>
      <c r="N8" s="145">
        <f t="shared" si="0"/>
        <v>1.6</v>
      </c>
      <c r="O8" s="148">
        <f t="shared" si="0"/>
        <v>1.0666666666666667</v>
      </c>
      <c r="P8" s="113"/>
      <c r="Q8" s="151">
        <v>6.4</v>
      </c>
    </row>
    <row r="9" spans="1:17" ht="20.100000000000001" customHeight="1" thickBot="1">
      <c r="A9" s="87"/>
      <c r="B9" s="179"/>
      <c r="C9" s="179"/>
      <c r="D9" s="146" t="s">
        <v>33</v>
      </c>
      <c r="E9" s="146" t="s">
        <v>33</v>
      </c>
      <c r="F9" s="146" t="s">
        <v>33</v>
      </c>
      <c r="G9" s="146" t="s">
        <v>33</v>
      </c>
      <c r="H9" s="146" t="s">
        <v>33</v>
      </c>
      <c r="I9" s="146"/>
      <c r="J9" s="146"/>
      <c r="K9" s="146"/>
      <c r="L9" s="146"/>
      <c r="M9" s="146"/>
      <c r="N9" s="146"/>
      <c r="O9" s="149"/>
      <c r="P9" s="113"/>
      <c r="Q9" s="150"/>
    </row>
    <row r="10" spans="1:17" ht="20.100000000000001" customHeight="1" thickBot="1">
      <c r="A10" s="87"/>
      <c r="B10" s="179" t="s">
        <v>39</v>
      </c>
      <c r="C10" s="179" t="s">
        <v>25</v>
      </c>
      <c r="D10" s="160">
        <f t="shared" ref="D10:O10" si="1">$Q10/D$7</f>
        <v>58.666666666666671</v>
      </c>
      <c r="E10" s="160">
        <f t="shared" si="1"/>
        <v>35.200000000000003</v>
      </c>
      <c r="F10" s="160">
        <f t="shared" si="1"/>
        <v>25.142857142857146</v>
      </c>
      <c r="G10" s="160">
        <f t="shared" si="1"/>
        <v>17.600000000000001</v>
      </c>
      <c r="H10" s="160">
        <f t="shared" si="1"/>
        <v>13.333333333333334</v>
      </c>
      <c r="I10" s="160">
        <f t="shared" si="1"/>
        <v>11.733333333333334</v>
      </c>
      <c r="J10" s="160">
        <f t="shared" si="1"/>
        <v>8.8000000000000007</v>
      </c>
      <c r="K10" s="160">
        <f t="shared" si="1"/>
        <v>5.8666666666666671</v>
      </c>
      <c r="L10" s="160">
        <f t="shared" si="1"/>
        <v>4.4000000000000004</v>
      </c>
      <c r="M10" s="160">
        <f t="shared" si="1"/>
        <v>2.9333333333333336</v>
      </c>
      <c r="N10" s="160">
        <f t="shared" si="1"/>
        <v>2.2000000000000002</v>
      </c>
      <c r="O10" s="148">
        <f t="shared" si="1"/>
        <v>1.4666666666666668</v>
      </c>
      <c r="P10" s="113"/>
      <c r="Q10" s="151">
        <v>8.8000000000000007</v>
      </c>
    </row>
    <row r="11" spans="1:17" ht="20.100000000000001" customHeight="1" thickBot="1">
      <c r="A11" s="87"/>
      <c r="B11" s="179"/>
      <c r="C11" s="179"/>
      <c r="D11" s="146" t="s">
        <v>33</v>
      </c>
      <c r="E11" s="146" t="s">
        <v>33</v>
      </c>
      <c r="F11" s="146" t="s">
        <v>33</v>
      </c>
      <c r="G11" s="146" t="s">
        <v>33</v>
      </c>
      <c r="H11" s="146" t="s">
        <v>33</v>
      </c>
      <c r="I11" s="146" t="s">
        <v>33</v>
      </c>
      <c r="J11" s="146" t="s">
        <v>33</v>
      </c>
      <c r="K11" s="146" t="s">
        <v>33</v>
      </c>
      <c r="L11" s="146" t="s">
        <v>33</v>
      </c>
      <c r="M11" s="146" t="s">
        <v>33</v>
      </c>
      <c r="N11" s="146" t="s">
        <v>33</v>
      </c>
      <c r="O11" s="149" t="s">
        <v>33</v>
      </c>
      <c r="P11" s="87"/>
      <c r="Q11" s="150"/>
    </row>
    <row r="12" spans="1:17" ht="20.100000000000001" customHeight="1" thickBot="1">
      <c r="A12" s="87"/>
      <c r="B12" s="179" t="s">
        <v>86</v>
      </c>
      <c r="C12" s="179" t="s">
        <v>25</v>
      </c>
      <c r="D12" s="160">
        <f t="shared" ref="D12:O12" si="2">$Q12/D$7</f>
        <v>88.733333333333334</v>
      </c>
      <c r="E12" s="160">
        <f t="shared" si="2"/>
        <v>53.24</v>
      </c>
      <c r="F12" s="160">
        <f t="shared" si="2"/>
        <v>38.028571428571432</v>
      </c>
      <c r="G12" s="160">
        <f t="shared" si="2"/>
        <v>26.62</v>
      </c>
      <c r="H12" s="160">
        <f t="shared" si="2"/>
        <v>20.166666666666668</v>
      </c>
      <c r="I12" s="148">
        <f t="shared" si="2"/>
        <v>17.746666666666666</v>
      </c>
      <c r="J12" s="160">
        <f t="shared" si="2"/>
        <v>13.31</v>
      </c>
      <c r="K12" s="160">
        <f t="shared" si="2"/>
        <v>8.8733333333333331</v>
      </c>
      <c r="L12" s="160">
        <f t="shared" si="2"/>
        <v>6.6550000000000002</v>
      </c>
      <c r="M12" s="160">
        <f t="shared" si="2"/>
        <v>4.4366666666666665</v>
      </c>
      <c r="N12" s="160">
        <f t="shared" si="2"/>
        <v>3.3275000000000001</v>
      </c>
      <c r="O12" s="160">
        <f t="shared" si="2"/>
        <v>2.2183333333333333</v>
      </c>
      <c r="P12" s="113"/>
      <c r="Q12" s="151">
        <v>13.31</v>
      </c>
    </row>
    <row r="13" spans="1:17" ht="20.100000000000001" customHeight="1" thickBot="1">
      <c r="A13" s="87"/>
      <c r="B13" s="179"/>
      <c r="C13" s="176"/>
      <c r="D13" s="146" t="s">
        <v>33</v>
      </c>
      <c r="E13" s="146" t="s">
        <v>33</v>
      </c>
      <c r="F13" s="146" t="s">
        <v>33</v>
      </c>
      <c r="G13" s="146" t="s">
        <v>33</v>
      </c>
      <c r="H13" s="146" t="s">
        <v>33</v>
      </c>
      <c r="I13" s="149"/>
      <c r="J13" s="146" t="s">
        <v>33</v>
      </c>
      <c r="K13" s="146" t="s">
        <v>33</v>
      </c>
      <c r="L13" s="146" t="s">
        <v>33</v>
      </c>
      <c r="M13" s="146" t="s">
        <v>33</v>
      </c>
      <c r="N13" s="146" t="s">
        <v>33</v>
      </c>
      <c r="O13" s="146" t="s">
        <v>33</v>
      </c>
      <c r="P13" s="87"/>
      <c r="Q13" s="150"/>
    </row>
    <row r="14" spans="1:17" ht="20.100000000000001" customHeight="1" thickBot="1">
      <c r="A14" s="87"/>
      <c r="B14" s="197" t="s">
        <v>87</v>
      </c>
      <c r="C14" s="198" t="s">
        <v>88</v>
      </c>
      <c r="D14" s="148">
        <f>ROUND($Q14/D$7,1)</f>
        <v>115.3</v>
      </c>
      <c r="E14" s="160">
        <f>ROUND($Q14/E$7,1)</f>
        <v>69.2</v>
      </c>
      <c r="F14" s="148">
        <f>ROUND($Q14/F$7,1)</f>
        <v>49.4</v>
      </c>
      <c r="G14" s="160">
        <f>ROUND($Q14/G$7,1)</f>
        <v>34.6</v>
      </c>
      <c r="H14" s="148">
        <f>ROUND($Q14/H$7,1)</f>
        <v>26.2</v>
      </c>
      <c r="I14" s="148">
        <f>$Q14/I$7</f>
        <v>23.066666666666666</v>
      </c>
      <c r="J14" s="148">
        <f>ROUND($Q14/J$7,1)</f>
        <v>17.3</v>
      </c>
      <c r="K14" s="148">
        <f>ROUND($Q14/K$7,1)</f>
        <v>11.5</v>
      </c>
      <c r="L14" s="148">
        <f>ROUND($Q14/L$7,1)</f>
        <v>8.6999999999999993</v>
      </c>
      <c r="M14" s="148">
        <f>$Q14/M$7</f>
        <v>5.7666666666666666</v>
      </c>
      <c r="N14" s="148">
        <f>$Q14/N$7</f>
        <v>4.3250000000000002</v>
      </c>
      <c r="O14" s="148">
        <f>$Q14/O$7</f>
        <v>2.8833333333333333</v>
      </c>
      <c r="P14" s="113"/>
      <c r="Q14" s="151">
        <v>17.3</v>
      </c>
    </row>
    <row r="15" spans="1:17" ht="20.100000000000001" customHeight="1" thickBot="1">
      <c r="A15" s="87"/>
      <c r="B15" s="197"/>
      <c r="C15" s="199"/>
      <c r="D15" s="149"/>
      <c r="E15" s="146" t="s">
        <v>33</v>
      </c>
      <c r="F15" s="149"/>
      <c r="G15" s="146" t="s">
        <v>33</v>
      </c>
      <c r="H15" s="149"/>
      <c r="I15" s="149"/>
      <c r="J15" s="149"/>
      <c r="K15" s="149"/>
      <c r="L15" s="149"/>
      <c r="M15" s="149"/>
      <c r="N15" s="149"/>
      <c r="O15" s="149"/>
      <c r="P15" s="87"/>
      <c r="Q15" s="150"/>
    </row>
    <row r="16" spans="1:17" ht="20.100000000000001" customHeight="1" thickBot="1">
      <c r="A16" s="87"/>
      <c r="B16" s="179" t="s">
        <v>52</v>
      </c>
      <c r="C16" s="179" t="s">
        <v>89</v>
      </c>
      <c r="D16" s="147">
        <f t="shared" ref="D16:O16" si="3">$Q16/D$7</f>
        <v>164.00000000000003</v>
      </c>
      <c r="E16" s="148">
        <f t="shared" si="3"/>
        <v>98.4</v>
      </c>
      <c r="F16" s="148">
        <f t="shared" si="3"/>
        <v>70.285714285714292</v>
      </c>
      <c r="G16" s="148">
        <f t="shared" si="3"/>
        <v>49.2</v>
      </c>
      <c r="H16" s="148">
        <f t="shared" si="3"/>
        <v>37.272727272727273</v>
      </c>
      <c r="I16" s="148">
        <f t="shared" si="3"/>
        <v>32.800000000000004</v>
      </c>
      <c r="J16" s="148">
        <f t="shared" si="3"/>
        <v>24.6</v>
      </c>
      <c r="K16" s="148">
        <f t="shared" si="3"/>
        <v>16.400000000000002</v>
      </c>
      <c r="L16" s="160">
        <f t="shared" si="3"/>
        <v>12.3</v>
      </c>
      <c r="M16" s="160">
        <f t="shared" si="3"/>
        <v>8.2000000000000011</v>
      </c>
      <c r="N16" s="148">
        <f t="shared" si="3"/>
        <v>6.15</v>
      </c>
      <c r="O16" s="160">
        <f t="shared" si="3"/>
        <v>4.1000000000000005</v>
      </c>
      <c r="P16" s="113"/>
      <c r="Q16" s="151">
        <v>24.6</v>
      </c>
    </row>
    <row r="17" spans="1:17" ht="21.4" customHeight="1" thickBot="1">
      <c r="A17" s="87"/>
      <c r="B17" s="179"/>
      <c r="C17" s="179"/>
      <c r="D17" s="111"/>
      <c r="E17" s="149"/>
      <c r="F17" s="149"/>
      <c r="G17" s="149"/>
      <c r="H17" s="149"/>
      <c r="I17" s="149"/>
      <c r="J17" s="149"/>
      <c r="K17" s="149"/>
      <c r="L17" s="146" t="s">
        <v>33</v>
      </c>
      <c r="M17" s="146" t="s">
        <v>33</v>
      </c>
      <c r="N17" s="149"/>
      <c r="O17" s="146" t="s">
        <v>33</v>
      </c>
      <c r="P17" s="113"/>
      <c r="Q17" s="150"/>
    </row>
    <row r="18" spans="1:17" ht="12.6" customHeight="1">
      <c r="A18" s="87"/>
      <c r="B18" s="114"/>
      <c r="C18" s="171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87"/>
    </row>
    <row r="19" spans="1:17" ht="21.6" customHeight="1">
      <c r="A19" s="87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</row>
    <row r="20" spans="1:17" ht="21.75" customHeight="1">
      <c r="A20" s="87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</row>
    <row r="21" spans="1:17" ht="21.75" customHeight="1">
      <c r="A21" s="90"/>
      <c r="B21" s="91" t="s">
        <v>65</v>
      </c>
      <c r="C21" s="92"/>
      <c r="D21" s="92"/>
      <c r="E21" s="89" t="s">
        <v>90</v>
      </c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</row>
    <row r="22" spans="1:17" ht="21.75" customHeight="1">
      <c r="A22" s="90"/>
      <c r="B22" s="91"/>
      <c r="C22" s="92"/>
      <c r="D22" s="92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</row>
    <row r="23" spans="1:17" ht="21.75" customHeight="1">
      <c r="A23" s="90"/>
      <c r="B23" s="155" t="s">
        <v>91</v>
      </c>
      <c r="C23" s="90"/>
      <c r="D23" s="90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</row>
    <row r="24" spans="1:17" ht="21.75" customHeigh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</row>
    <row r="29" spans="1:17" ht="21.75" customHeight="1">
      <c r="D29" s="162"/>
    </row>
  </sheetData>
  <mergeCells count="16">
    <mergeCell ref="B1:G1"/>
    <mergeCell ref="M3:N3"/>
    <mergeCell ref="B6:B7"/>
    <mergeCell ref="C6:C7"/>
    <mergeCell ref="D6:N6"/>
    <mergeCell ref="C8:C9"/>
    <mergeCell ref="B8:B9"/>
    <mergeCell ref="B14:B15"/>
    <mergeCell ref="Q6:Q7"/>
    <mergeCell ref="B16:B17"/>
    <mergeCell ref="C16:C17"/>
    <mergeCell ref="B10:B11"/>
    <mergeCell ref="C10:C11"/>
    <mergeCell ref="B12:B13"/>
    <mergeCell ref="C12:C13"/>
    <mergeCell ref="C14:C15"/>
  </mergeCells>
  <hyperlinks>
    <hyperlink ref="B21" location="'Telecentric lens DB'!A1" display="Telecentric lens database" xr:uid="{B3619A23-5C71-4C81-8EC2-339F5039110F}"/>
    <hyperlink ref="D8" location="'0.5&quot; &amp; 0.15x'!A1" display="'0.5&quot; &amp; 0.15x'!A1" xr:uid="{34CB6532-1CF0-484D-84A7-1131310676B8}"/>
    <hyperlink ref="M16" location="'30mm &amp; 3x'!A1" display="'30mm &amp; 3x'!A1" xr:uid="{984AC13C-14B0-4D38-86D4-C9E9F0828948}"/>
    <hyperlink ref="E8" location="'0.5&quot; &amp; 0.25x'!A1" display="'0.5&quot; &amp; 0.25x'!A1" xr:uid="{BB47DB7B-1C16-4645-898A-057B1188937F}"/>
    <hyperlink ref="F8" location="'0.5&quot; &amp; 0.35x'!A1" display="'0.5&quot; &amp; 0.35x'!A1" xr:uid="{014B70B4-0C94-498E-BDD2-139D93125A06}"/>
    <hyperlink ref="G8" location="'0.5&quot; &amp; 0.5x'!A1" display="'0.5&quot; &amp; 0.5x'!A1" xr:uid="{2F6EAF48-854B-4E96-B923-61D48B029C60}"/>
    <hyperlink ref="H8" location="'0.5&quot;&amp; 0.66'!A1" display="'0.5&quot;&amp; 0.66'!A1" xr:uid="{0A173895-9128-411A-8668-A658211749B5}"/>
    <hyperlink ref="D10" location="'0.67&quot; &amp; 0.15x'!A1" display="'0.67&quot; &amp; 0.15x'!A1" xr:uid="{4F32E2F5-47A7-4387-BEF0-AFD2BAC1820D}"/>
    <hyperlink ref="E10" location="'0.67&quot; &amp; 0.25x'!A1" display="'0.67&quot; &amp; 0.25x'!A1" xr:uid="{398E878B-95A3-442F-AB53-5DCE975E0C97}"/>
    <hyperlink ref="F10" location="'0.67&quot; &amp; 0.35x '!A1" display="'0.67&quot; &amp; 0.35x '!A1" xr:uid="{48DFBEAD-554D-40D7-98A6-83E5228B80C0}"/>
    <hyperlink ref="H10" location="'0.67&quot; &amp; 0.66x '!A1" display="'0.67&quot; &amp; 0.66x '!A1" xr:uid="{214DE9D4-4617-498E-9C29-9E5C9D14DE2F}"/>
    <hyperlink ref="I10" location="'0.67&quot; &amp; 0.75x  '!A1" display="'0.67&quot; &amp; 0.75x  '!A1" xr:uid="{026C56AA-443A-499C-AE11-6AA619696CF0}"/>
    <hyperlink ref="J10" location="'0.67&quot; &amp; 1x  '!A1" display="'0.67&quot; &amp; 1x  '!A1" xr:uid="{2FE02EA9-2508-4902-B21D-FF56C0EC41E7}"/>
    <hyperlink ref="L10" location="'0.67&quot; &amp; 2x '!A1" display="'0.67&quot; &amp; 2x '!A1" xr:uid="{EAABA6AB-C00B-4987-A691-DCE266C958A0}"/>
    <hyperlink ref="N10" location="'0.67&quot; &amp; 4x '!A1" display="'0.67&quot; &amp; 4x '!A1" xr:uid="{EADFB628-91CE-4DCD-A77B-9D468C438FEF}"/>
    <hyperlink ref="D12" location="'1&quot; &amp; 0.15x'!A1" display="'1&quot; &amp; 0.15x'!A1" xr:uid="{5A048166-1467-4D9C-89DA-28943388975E}"/>
    <hyperlink ref="E12" location="'1&quot; &amp; 0.25x '!A1" display="'1&quot; &amp; 0.25x '!A1" xr:uid="{1FD92757-74B8-470F-85BB-862E90AFC7CC}"/>
    <hyperlink ref="F12" location="'1&quot; &amp; 0.35x '!A1" display="'1&quot; &amp; 0.35x '!A1" xr:uid="{E732DE8F-8A32-431C-AF72-5D71EE5D2836}"/>
    <hyperlink ref="H12" location="'1&quot; &amp; 0.66x'!A1" display="'1&quot; &amp; 0.66x'!A1" xr:uid="{CAB8CC9F-4A34-410C-B1F0-FEA24E8DDE9A}"/>
    <hyperlink ref="J12" location="'1&quot; &amp; 1x'!A1" display="'1&quot; &amp; 1x'!A1" xr:uid="{4941E0E3-8DCD-4EF9-A9E8-AF95E93946CC}"/>
    <hyperlink ref="K12" location="'1&quot; &amp; 1.5x '!A1" display="'1&quot; &amp; 1.5x '!A1" xr:uid="{367C4EE8-DED6-40A5-8C32-641A43E8218D}"/>
    <hyperlink ref="L12" location="'1&quot; &amp; 2x '!A1" display="'1&quot; &amp; 2x '!A1" xr:uid="{C46CCB04-C59C-4202-A587-78D8260E5D51}"/>
    <hyperlink ref="L16" location="'30mm &amp; 2x '!A1" display="'30mm &amp; 2x '!A1" xr:uid="{5C3EB323-13FA-4C68-A5E3-C3DEA57DA2EC}"/>
    <hyperlink ref="G12" location="'1&quot; &amp; 0.5x'!A1" display="'1&quot; &amp; 0.5x'!A1" xr:uid="{26C254CE-ADFD-43B7-91DF-1FB69C3F7F51}"/>
    <hyperlink ref="G10" location="'0.67&quot; &amp; 0.25x'!A1" display="'0.67&quot; &amp; 0.25x'!A1" xr:uid="{01ADCC0A-AB0C-444B-B85B-EFBA3A37D000}"/>
    <hyperlink ref="K10" location="'0.67&quot; &amp; 1.5x  '!A1" display="'0.67&quot; &amp; 1.5x  '!A1" xr:uid="{2910DC07-EBF9-48D4-A726-E46EA7C840C2}"/>
    <hyperlink ref="M10" location="'0.67&quot; &amp; 3x '!A1" display="'0.67&quot; &amp; 3x '!A1" xr:uid="{391F07B0-D988-4328-A903-BC7E944E8FF4}"/>
    <hyperlink ref="F14" location="'1&quot; &amp; 0.15x'!A1" display="'1&quot; &amp; 0.15x'!A1" xr:uid="{ABBCF173-0DBC-47FA-A8DC-ECD22D0BF9A7}"/>
    <hyperlink ref="G14" location="'1.33&quot; &amp; 0.56x'!A1" display="'1.33&quot; &amp; 0.56x'!A1" xr:uid="{98FE78AB-5E6C-4E5B-9408-1FAB63863535}"/>
    <hyperlink ref="O10" location="'0.67&quot; &amp; 4x '!A1" display="'0.67&quot; &amp; 4x '!A1" xr:uid="{96B1D27F-6578-4F6B-BE44-79455C6C0B30}"/>
    <hyperlink ref="N12" location="'1&quot; &amp; 4x '!A1" display="'1&quot; &amp; 4x '!A1" xr:uid="{5E3FC975-E04E-4F69-98AE-CFFE5A759A3D}"/>
    <hyperlink ref="O12" location="'1&quot; &amp; 6x '!A1" display="'1&quot; &amp; 6x '!A1" xr:uid="{FE3DBB74-FF2B-4228-9E94-8F59C1281F5A}"/>
    <hyperlink ref="M12" location="'1&quot; &amp; 4x '!A1" display="'1&quot; &amp; 4x '!A1" xr:uid="{0CBDE503-BC01-42B5-A40A-65AA1E64A12E}"/>
    <hyperlink ref="O16" location="'1.76&quot; &amp; 6x'!A1" display="'1.76&quot; &amp; 6x'!A1" xr:uid="{802A9C58-D590-4B07-B99C-E052A34A9382}"/>
    <hyperlink ref="E14" location="'1.33&quot; &amp; 0.27x '!A1" display="'1.33&quot; &amp; 0.27x '!A1" xr:uid="{4A901B6D-57D4-4AF1-BA45-C839CD679FEC}"/>
  </hyperlinks>
  <pageMargins left="0.3" right="0.3" top="0.5" bottom="0.5" header="0.1" footer="0.1"/>
  <pageSetup paperSize="9" scale="91" orientation="landscape" r:id="rId1"/>
  <ignoredErrors>
    <ignoredError sqref="I14" formula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7">
    <pageSetUpPr fitToPage="1"/>
  </sheetPr>
  <dimension ref="A1:S34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4.1406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9.28515625" style="3" customWidth="1"/>
    <col min="12" max="12" width="12.5703125" style="3" customWidth="1"/>
    <col min="13" max="13" width="9.42578125" style="3" customWidth="1"/>
    <col min="14" max="15" width="7" style="3" customWidth="1"/>
    <col min="16" max="16" width="13.28515625" style="3" customWidth="1"/>
    <col min="17" max="17" width="14.7109375" style="3" customWidth="1"/>
    <col min="18" max="18" width="9.85546875" style="3" customWidth="1"/>
    <col min="19" max="19" width="49.140625" style="3" customWidth="1"/>
    <col min="20" max="16384" width="9.140625" style="3"/>
  </cols>
  <sheetData>
    <row r="1" spans="1:19" ht="18.75">
      <c r="A1" s="2"/>
      <c r="B1" s="7" t="s">
        <v>247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/>
      </c>
      <c r="C5" s="49" t="s">
        <v>248</v>
      </c>
      <c r="D5" s="35" t="str">
        <f>IFERROR(VLOOKUP($C5,'Entocentric lens DB'!$B$6:$U$312,MATCH('Entocentric lens DB'!$D$4,'Entocentric lens DB'!$B$4:$U$4,0),0),"")</f>
        <v/>
      </c>
      <c r="E5" s="35" t="str">
        <f>IFERROR(VLOOKUP($C5,'Entocentric lens DB'!$B$6:$U$312,MATCH('Entocentric lens DB'!$F$4,'Entocentric lens DB'!$B$4:$U$4,0),0),"")</f>
        <v/>
      </c>
      <c r="F5" s="35" t="str">
        <f>IFERROR(VLOOKUP($C5,'Entocentric lens DB'!$B$6:$U$312,MATCH('Entocentric lens DB'!$G$4,'Entocentric lens DB'!$B$4:$U$4,0),0),"")</f>
        <v/>
      </c>
      <c r="G5" s="35" t="str">
        <f>IFERROR(VLOOKUP($C5,'Entocentric lens DB'!$B$6:$U$312,MATCH('Entocentric lens DB'!$H$4,'Entocentric lens DB'!$B$4:$U$4,0),0),"")</f>
        <v/>
      </c>
      <c r="H5" s="35" t="str">
        <f>IFERROR(VLOOKUP($C5,'Entocentric lens DB'!$B$6:$U$312,MATCH('Entocentric lens DB'!$Q$4,'Entocentric lens DB'!$B$4:$U$4,0),0),"")</f>
        <v/>
      </c>
      <c r="I5" s="42" t="str">
        <f>IFERROR(VLOOKUP($C5,'Entocentric lens DB'!$B$6:$U$312,MATCH('Entocentric lens DB'!$R$4,'Entocentric lens DB'!$B$4:$U$4,0),0),"")</f>
        <v/>
      </c>
      <c r="J5" s="35" t="str">
        <f>IFERROR(VLOOKUP($I5,'Optotune lens DB'!$B$5:$I$25,MATCH('Optotune lens DB'!$I$4,'Optotune lens DB'!$B$4:$I$4,0),0),"")</f>
        <v/>
      </c>
      <c r="K5" s="3" t="s">
        <v>119</v>
      </c>
      <c r="L5" s="35" t="str">
        <f>IFERROR(VLOOKUP($C5,'Entocentric lens DB'!$B$6:$U$312,MATCH('Entocentric lens DB'!$S$4,'Entocentric lens DB'!$B$4:$U$4,0),0),"")</f>
        <v/>
      </c>
      <c r="M5" s="41">
        <f>IF(ISBLANK(C5),"",'Entocentric lenses'!$H$3)</f>
        <v>2300</v>
      </c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 t="e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#N/A</v>
      </c>
      <c r="P5" s="35" t="s">
        <v>115</v>
      </c>
      <c r="Q5" s="45" t="str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/>
      </c>
      <c r="R5" s="82" t="s">
        <v>129</v>
      </c>
      <c r="S5" s="3" t="s">
        <v>249</v>
      </c>
    </row>
    <row r="6" spans="1:19">
      <c r="B6" s="3" t="str">
        <f>IFERROR(VLOOKUP($C6,'Entocentric lens DB'!$B$6:$U$312,MATCH('Entocentric lens DB'!$C$4,'Entocentric lens DB'!$B$4:$U$4,0),0),"")</f>
        <v>Kowa</v>
      </c>
      <c r="C6" s="28" t="s">
        <v>184</v>
      </c>
      <c r="D6" s="35">
        <f>IFERROR(VLOOKUP($C6,'Entocentric lens DB'!$B$6:$U$312,MATCH('Entocentric lens DB'!$D$4,'Entocentric lens DB'!$B$4:$U$4,0),0),"")</f>
        <v>50</v>
      </c>
      <c r="E6" s="35" t="str">
        <f>IFERROR(VLOOKUP($C6,'Entocentric lens DB'!$B$6:$U$312,MATCH('Entocentric lens DB'!$F$4,'Entocentric lens DB'!$B$4:$U$4,0),0),"")</f>
        <v>C-mount</v>
      </c>
      <c r="F6" s="35" t="str">
        <f>IFERROR(VLOOKUP($C6,'Entocentric lens DB'!$B$6:$U$312,MATCH('Entocentric lens DB'!$G$4,'Entocentric lens DB'!$B$4:$U$4,0),0),"")</f>
        <v>2/3"</v>
      </c>
      <c r="G6" s="35" t="str">
        <f>IFERROR(VLOOKUP($C6,'Entocentric lens DB'!$B$6:$U$312,MATCH('Entocentric lens DB'!$H$4,'Entocentric lens DB'!$B$4:$U$4,0),0),"")</f>
        <v>M27x0.5</v>
      </c>
      <c r="H6" s="35" t="str">
        <f>IFERROR(VLOOKUP($C6,'Entocentric lens DB'!$B$6:$U$312,MATCH('Entocentric lens DB'!$Q$4,'Entocentric lens DB'!$B$4:$U$4,0),0),"")</f>
        <v>100-200$</v>
      </c>
      <c r="I6" s="42" t="str">
        <f>IFERROR(VLOOKUP($C6,'Entocentric lens DB'!$B$6:$U$312,MATCH('Entocentric lens DB'!$R$4,'Entocentric lens DB'!$B$4:$U$4,0),0),"")</f>
        <v>EL-16-40-TC-VIS-5D-M27</v>
      </c>
      <c r="J6" s="35" t="str">
        <f>IFERROR(VLOOKUP($I6,'Optotune lens DB'!$B$5:$I$25,MATCH('Optotune lens DB'!$I$4,'Optotune lens DB'!$B$4:$I$4,0),0),"")</f>
        <v>500-1000$</v>
      </c>
      <c r="K6" s="3" t="s">
        <v>114</v>
      </c>
      <c r="L6" s="35" t="str">
        <f>IFERROR(VLOOKUP($C6,'Entocentric lens DB'!$B$6:$U$312,MATCH('Entocentric lens DB'!$S$4,'Entocentric lens DB'!$B$4:$U$4,0),0),"")</f>
        <v>NA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200</v>
      </c>
      <c r="P6" s="35" t="s">
        <v>115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5</v>
      </c>
      <c r="R6" s="35"/>
    </row>
    <row r="7" spans="1:19">
      <c r="B7" s="3" t="str">
        <f>IFERROR(VLOOKUP($C7,'Entocentric lens DB'!$B$6:$U$312,MATCH('Entocentric lens DB'!$C$4,'Entocentric lens DB'!$B$4:$U$4,0),0),"")</f>
        <v>Schneider</v>
      </c>
      <c r="C7" s="49" t="s">
        <v>226</v>
      </c>
      <c r="D7" s="35">
        <f>IFERROR(VLOOKUP($C7,'Entocentric lens DB'!$B$6:$U$312,MATCH('Entocentric lens DB'!$D$4,'Entocentric lens DB'!$B$4:$U$4,0),0),"")</f>
        <v>50</v>
      </c>
      <c r="E7" s="35" t="str">
        <f>IFERROR(VLOOKUP($C7,'Entocentric lens DB'!$B$6:$U$312,MATCH('Entocentric lens DB'!$F$4,'Entocentric lens DB'!$B$4:$U$4,0),0),"")</f>
        <v>C-mount</v>
      </c>
      <c r="F7" s="35" t="str">
        <f>IFERROR(VLOOKUP($C7,'Entocentric lens DB'!$B$6:$U$312,MATCH('Entocentric lens DB'!$G$4,'Entocentric lens DB'!$B$4:$U$4,0),0),"")</f>
        <v>1.1"</v>
      </c>
      <c r="G7" s="35" t="str">
        <f>IFERROR(VLOOKUP($C7,'Entocentric lens DB'!$B$6:$U$312,MATCH('Entocentric lens DB'!$H$4,'Entocentric lens DB'!$B$4:$U$4,0),0),"")</f>
        <v>M30.5x0.5</v>
      </c>
      <c r="H7" s="35" t="str">
        <f>IFERROR(VLOOKUP($C7,'Entocentric lens DB'!$B$6:$U$312,MATCH('Entocentric lens DB'!$Q$4,'Entocentric lens DB'!$B$4:$U$4,0),0),"")</f>
        <v>500-1000$</v>
      </c>
      <c r="I7" s="42" t="str">
        <f>IFERROR(VLOOKUP($C7,'Entocentric lens DB'!$B$6:$U$312,MATCH('Entocentric lens DB'!$R$4,'Entocentric lens DB'!$B$4:$U$4,0),0),"")</f>
        <v>EL-16-40-TC-VIS-5D-M30.5</v>
      </c>
      <c r="J7" s="35" t="str">
        <f>IFERROR(VLOOKUP($I7,'Optotune lens DB'!$B$5:$I$25,MATCH('Optotune lens DB'!$I$4,'Optotune lens DB'!$B$4:$I$4,0),0),"")</f>
        <v>500-1000$</v>
      </c>
      <c r="K7" s="3" t="s">
        <v>114</v>
      </c>
      <c r="L7" s="35" t="str">
        <f>IFERROR(VLOOKUP($C7,'Entocentric lens DB'!$B$6:$U$312,MATCH('Entocentric lens DB'!$S$4,'Entocentric lens DB'!$B$4:$U$4,0),0),"")</f>
        <v>NA</v>
      </c>
      <c r="M7" s="41">
        <f>IF(ISBLANK(C7),"",'Entocentric lenses'!$H$3)</f>
        <v>2300</v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>inf</v>
      </c>
      <c r="O7" s="32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>200</v>
      </c>
      <c r="P7" s="35" t="s">
        <v>115</v>
      </c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3</v>
      </c>
      <c r="R7" s="35"/>
    </row>
    <row r="8" spans="1:19">
      <c r="B8" s="3" t="str">
        <f>IFERROR(VLOOKUP($C8,'Entocentric lens DB'!$B$6:$U$312,MATCH('Entocentric lens DB'!$C$4,'Entocentric lens DB'!$B$4:$U$4,0),0),"")</f>
        <v>Kowa</v>
      </c>
      <c r="C8" s="49" t="s">
        <v>185</v>
      </c>
      <c r="D8" s="35">
        <f>IFERROR(VLOOKUP($C8,'Entocentric lens DB'!$B$6:$U$312,MATCH('Entocentric lens DB'!$D$4,'Entocentric lens DB'!$B$4:$U$4,0),0),"")</f>
        <v>50</v>
      </c>
      <c r="E8" s="35" t="str">
        <f>IFERROR(VLOOKUP($C8,'Entocentric lens DB'!$B$6:$U$312,MATCH('Entocentric lens DB'!$F$4,'Entocentric lens DB'!$B$4:$U$4,0),0),"")</f>
        <v>C-mount</v>
      </c>
      <c r="F8" s="35" t="str">
        <f>IFERROR(VLOOKUP($C8,'Entocentric lens DB'!$B$6:$U$312,MATCH('Entocentric lens DB'!$G$4,'Entocentric lens DB'!$B$4:$U$4,0),0),"")</f>
        <v>2/3"</v>
      </c>
      <c r="G8" s="35" t="str">
        <f>IFERROR(VLOOKUP($C8,'Entocentric lens DB'!$B$6:$U$312,MATCH('Entocentric lens DB'!$H$4,'Entocentric lens DB'!$B$4:$U$4,0),0),"")</f>
        <v>M30.5x0.5</v>
      </c>
      <c r="H8" s="35" t="str">
        <f>IFERROR(VLOOKUP($C8,'Entocentric lens DB'!$B$6:$U$312,MATCH('Entocentric lens DB'!$Q$4,'Entocentric lens DB'!$B$4:$U$4,0),0),"")</f>
        <v>500-1000$</v>
      </c>
      <c r="I8" s="42" t="str">
        <f>IFERROR(VLOOKUP($C8,'Entocentric lens DB'!$B$6:$U$312,MATCH('Entocentric lens DB'!$R$4,'Entocentric lens DB'!$B$4:$U$4,0),0),"")</f>
        <v>EL-16-40-TC-VIS-5D-M30.5</v>
      </c>
      <c r="J8" s="35" t="str">
        <f>IFERROR(VLOOKUP($I8,'Optotune lens DB'!$B$5:$I$25,MATCH('Optotune lens DB'!$I$4,'Optotune lens DB'!$B$4:$I$4,0),0),"")</f>
        <v>500-1000$</v>
      </c>
      <c r="K8" s="3" t="s">
        <v>114</v>
      </c>
      <c r="L8" s="35" t="str">
        <f>IFERROR(VLOOKUP($C8,'Entocentric lens DB'!$B$6:$U$312,MATCH('Entocentric lens DB'!$S$4,'Entocentric lens DB'!$B$4:$U$4,0),0),"")</f>
        <v>NA</v>
      </c>
      <c r="M8" s="41">
        <f>IF(ISBLANK(C8),"",'Entocentric lenses'!$H$3)</f>
        <v>2300</v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>inf</v>
      </c>
      <c r="O8" s="32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>200</v>
      </c>
      <c r="P8" s="35" t="s">
        <v>115</v>
      </c>
      <c r="Q8" s="45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>2</v>
      </c>
      <c r="R8" s="35"/>
    </row>
    <row r="9" spans="1:19">
      <c r="B9" s="3" t="str">
        <f>IFERROR(VLOOKUP($C9,'Entocentric lens DB'!$B$6:$U$312,MATCH('Entocentric lens DB'!$C$4,'Entocentric lens DB'!$B$4:$U$4,0),0),"")</f>
        <v>Computar</v>
      </c>
      <c r="C9" s="49" t="s">
        <v>227</v>
      </c>
      <c r="D9" s="35">
        <f>IFERROR(VLOOKUP($C9,'Entocentric lens DB'!$B$6:$U$312,MATCH('Entocentric lens DB'!$D$4,'Entocentric lens DB'!$B$4:$U$4,0),0),"")</f>
        <v>50</v>
      </c>
      <c r="E9" s="35" t="str">
        <f>IFERROR(VLOOKUP($C9,'Entocentric lens DB'!$B$6:$U$312,MATCH('Entocentric lens DB'!$F$4,'Entocentric lens DB'!$B$4:$U$4,0),0),"")</f>
        <v>C-mount</v>
      </c>
      <c r="F9" s="35" t="str">
        <f>IFERROR(VLOOKUP($C9,'Entocentric lens DB'!$B$6:$U$312,MATCH('Entocentric lens DB'!$G$4,'Entocentric lens DB'!$B$4:$U$4,0),0),"")</f>
        <v>2/3"</v>
      </c>
      <c r="G9" s="35" t="str">
        <f>IFERROR(VLOOKUP($C9,'Entocentric lens DB'!$B$6:$U$312,MATCH('Entocentric lens DB'!$H$4,'Entocentric lens DB'!$B$4:$U$4,0),0),"")</f>
        <v>M27x0.5</v>
      </c>
      <c r="H9" s="35" t="str">
        <f>IFERROR(VLOOKUP($C9,'Entocentric lens DB'!$B$6:$U$312,MATCH('Entocentric lens DB'!$Q$4,'Entocentric lens DB'!$B$4:$U$4,0),0),"")</f>
        <v>200-500$</v>
      </c>
      <c r="I9" s="42" t="str">
        <f>IFERROR(VLOOKUP($C9,'Entocentric lens DB'!$B$6:$U$312,MATCH('Entocentric lens DB'!$R$4,'Entocentric lens DB'!$B$4:$U$4,0),0),"")</f>
        <v>EL-16-40-TC-VIS-5D-M27</v>
      </c>
      <c r="J9" s="35" t="str">
        <f>IFERROR(VLOOKUP($I9,'Optotune lens DB'!$B$5:$I$25,MATCH('Optotune lens DB'!$I$4,'Optotune lens DB'!$B$4:$I$4,0),0),"")</f>
        <v>500-1000$</v>
      </c>
      <c r="K9" s="3" t="s">
        <v>114</v>
      </c>
      <c r="L9" s="35" t="str">
        <f>IFERROR(VLOOKUP($C9,'Entocentric lens DB'!$B$6:$U$312,MATCH('Entocentric lens DB'!$S$4,'Entocentric lens DB'!$B$4:$U$4,0),0),"")</f>
        <v>NA</v>
      </c>
      <c r="M9" s="41">
        <f>IF(ISBLANK(C9),"",'Entocentric lenses'!$H$3)</f>
        <v>2300</v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>inf</v>
      </c>
      <c r="O9" s="32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>200</v>
      </c>
      <c r="P9" s="35" t="s">
        <v>115</v>
      </c>
      <c r="Q9" s="45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>2.5</v>
      </c>
      <c r="R9" s="35"/>
    </row>
    <row r="10" spans="1:19">
      <c r="B10" s="3" t="str">
        <f>IFERROR(VLOOKUP($C10,'Entocentric lens DB'!$B$6:$U$312,MATCH('Entocentric lens DB'!$C$4,'Entocentric lens DB'!$B$4:$U$4,0),0),"")</f>
        <v>Tamron</v>
      </c>
      <c r="C10" s="49" t="s">
        <v>187</v>
      </c>
      <c r="D10" s="35">
        <f>IFERROR(VLOOKUP($C10,'Entocentric lens DB'!$B$6:$U$312,MATCH('Entocentric lens DB'!$D$4,'Entocentric lens DB'!$B$4:$U$4,0),0),"")</f>
        <v>50</v>
      </c>
      <c r="E10" s="35" t="str">
        <f>IFERROR(VLOOKUP($C10,'Entocentric lens DB'!$B$6:$U$312,MATCH('Entocentric lens DB'!$F$4,'Entocentric lens DB'!$B$4:$U$4,0),0),"")</f>
        <v>C-mount</v>
      </c>
      <c r="F10" s="35" t="str">
        <f>IFERROR(VLOOKUP($C10,'Entocentric lens DB'!$B$6:$U$312,MATCH('Entocentric lens DB'!$G$4,'Entocentric lens DB'!$B$4:$U$4,0),0),"")</f>
        <v>1/1.2"</v>
      </c>
      <c r="G10" s="35" t="str">
        <f>IFERROR(VLOOKUP($C10,'Entocentric lens DB'!$B$6:$U$312,MATCH('Entocentric lens DB'!$H$4,'Entocentric lens DB'!$B$4:$U$4,0),0),"")</f>
        <v>M27x0.5</v>
      </c>
      <c r="H10" s="35" t="str">
        <f>IFERROR(VLOOKUP($C10,'Entocentric lens DB'!$B$6:$U$312,MATCH('Entocentric lens DB'!$Q$4,'Entocentric lens DB'!$B$4:$U$4,0),0),"")</f>
        <v>200-500$</v>
      </c>
      <c r="I10" s="42" t="str">
        <f>IFERROR(VLOOKUP($C10,'Entocentric lens DB'!$B$6:$U$312,MATCH('Entocentric lens DB'!$R$4,'Entocentric lens DB'!$B$4:$U$4,0),0),"")</f>
        <v>EL-16-40-TC-VIS-5D-M27</v>
      </c>
      <c r="J10" s="35" t="str">
        <f>IFERROR(VLOOKUP($I10,'Optotune lens DB'!$B$5:$I$25,MATCH('Optotune lens DB'!$I$4,'Optotune lens DB'!$B$4:$I$4,0),0),"")</f>
        <v>500-1000$</v>
      </c>
      <c r="K10" s="3" t="s">
        <v>114</v>
      </c>
      <c r="L10" s="35" t="str">
        <f>IFERROR(VLOOKUP($C10,'Entocentric lens DB'!$B$6:$U$312,MATCH('Entocentric lens DB'!$S$4,'Entocentric lens DB'!$B$4:$U$4,0),0),"")</f>
        <v>NA</v>
      </c>
      <c r="M10" s="41">
        <f>IF(ISBLANK(C10),"",'Entocentric lenses'!$H$3)</f>
        <v>2300</v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>inf</v>
      </c>
      <c r="O10" s="32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>200</v>
      </c>
      <c r="P10" s="35" t="s">
        <v>115</v>
      </c>
      <c r="Q10" s="45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>3.5</v>
      </c>
      <c r="R10" s="35"/>
    </row>
    <row r="11" spans="1:19">
      <c r="B11" s="3" t="str">
        <f>IFERROR(VLOOKUP($C11,'Entocentric lens DB'!$B$6:$U$312,MATCH('Entocentric lens DB'!$C$4,'Entocentric lens DB'!$B$4:$U$4,0),0),"")</f>
        <v/>
      </c>
      <c r="C11" s="49" t="s">
        <v>250</v>
      </c>
      <c r="D11" s="35" t="str">
        <f>IFERROR(VLOOKUP($C11,'Entocentric lens DB'!$B$6:$U$312,MATCH('Entocentric lens DB'!$D$4,'Entocentric lens DB'!$B$4:$U$4,0),0),"")</f>
        <v/>
      </c>
      <c r="E11" s="35" t="str">
        <f>IFERROR(VLOOKUP($C11,'Entocentric lens DB'!$B$6:$U$312,MATCH('Entocentric lens DB'!$F$4,'Entocentric lens DB'!$B$4:$U$4,0),0),"")</f>
        <v/>
      </c>
      <c r="F11" s="35" t="str">
        <f>IFERROR(VLOOKUP($C11,'Entocentric lens DB'!$B$6:$U$312,MATCH('Entocentric lens DB'!$G$4,'Entocentric lens DB'!$B$4:$U$4,0),0),"")</f>
        <v/>
      </c>
      <c r="G11" s="35" t="str">
        <f>IFERROR(VLOOKUP($C11,'Entocentric lens DB'!$B$6:$U$312,MATCH('Entocentric lens DB'!$H$4,'Entocentric lens DB'!$B$4:$U$4,0),0),"")</f>
        <v/>
      </c>
      <c r="H11" s="35" t="str">
        <f>IFERROR(VLOOKUP($C11,'Entocentric lens DB'!$B$6:$U$312,MATCH('Entocentric lens DB'!$Q$4,'Entocentric lens DB'!$B$4:$U$4,0),0),"")</f>
        <v/>
      </c>
      <c r="I11" s="42" t="str">
        <f>IFERROR(VLOOKUP($C11,'Entocentric lens DB'!$B$6:$U$312,MATCH('Entocentric lens DB'!$R$4,'Entocentric lens DB'!$B$4:$U$4,0),0),"")</f>
        <v/>
      </c>
      <c r="J11" s="35" t="str">
        <f>IFERROR(VLOOKUP($I11,'Optotune lens DB'!$B$5:$I$25,MATCH('Optotune lens DB'!$I$4,'Optotune lens DB'!$B$4:$I$4,0),0),"")</f>
        <v/>
      </c>
      <c r="K11" s="3" t="s">
        <v>114</v>
      </c>
      <c r="L11" s="35" t="str">
        <f>IFERROR(VLOOKUP($C11,'Entocentric lens DB'!$B$6:$U$312,MATCH('Entocentric lens DB'!$S$4,'Entocentric lens DB'!$B$4:$U$4,0),0),"")</f>
        <v/>
      </c>
      <c r="M11" s="41">
        <f>IF(ISBLANK(C11),"",'Entocentric lenses'!$H$3)</f>
        <v>2300</v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>inf</v>
      </c>
      <c r="O11" s="32" t="e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>#N/A</v>
      </c>
      <c r="P11" s="35" t="s">
        <v>115</v>
      </c>
      <c r="Q11" s="45" t="str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/>
      </c>
      <c r="R11" s="35"/>
    </row>
    <row r="12" spans="1:19">
      <c r="B12" s="3" t="str">
        <f>IFERROR(VLOOKUP($C12,'Entocentric lens DB'!$B$6:$U$312,MATCH('Entocentric lens DB'!$C$4,'Entocentric lens DB'!$B$4:$U$4,0),0),"")</f>
        <v>Kowa</v>
      </c>
      <c r="C12" s="49" t="s">
        <v>188</v>
      </c>
      <c r="D12" s="35">
        <f>IFERROR(VLOOKUP($C12,'Entocentric lens DB'!$B$6:$U$312,MATCH('Entocentric lens DB'!$D$4,'Entocentric lens DB'!$B$4:$U$4,0),0),"")</f>
        <v>50</v>
      </c>
      <c r="E12" s="35" t="str">
        <f>IFERROR(VLOOKUP($C12,'Entocentric lens DB'!$B$6:$U$312,MATCH('Entocentric lens DB'!$F$4,'Entocentric lens DB'!$B$4:$U$4,0),0),"")</f>
        <v>C-mount</v>
      </c>
      <c r="F12" s="35" t="str">
        <f>IFERROR(VLOOKUP($C12,'Entocentric lens DB'!$B$6:$U$312,MATCH('Entocentric lens DB'!$G$4,'Entocentric lens DB'!$B$4:$U$4,0),0),"")</f>
        <v>2/3"</v>
      </c>
      <c r="G12" s="35" t="str">
        <f>IFERROR(VLOOKUP($C12,'Entocentric lens DB'!$B$6:$U$312,MATCH('Entocentric lens DB'!$H$4,'Entocentric lens DB'!$B$4:$U$4,0),0),"")</f>
        <v>M27x0.5</v>
      </c>
      <c r="H12" s="35" t="str">
        <f>IFERROR(VLOOKUP($C12,'Entocentric lens DB'!$B$6:$U$312,MATCH('Entocentric lens DB'!$Q$4,'Entocentric lens DB'!$B$4:$U$4,0),0),"")</f>
        <v>200-500$</v>
      </c>
      <c r="I12" s="42" t="str">
        <f>IFERROR(VLOOKUP($C12,'Entocentric lens DB'!$B$6:$U$312,MATCH('Entocentric lens DB'!$R$4,'Entocentric lens DB'!$B$4:$U$4,0),0),"")</f>
        <v>EL-16-40-TC-VIS-5D-M27</v>
      </c>
      <c r="J12" s="35" t="str">
        <f>IFERROR(VLOOKUP($I12,'Optotune lens DB'!$B$5:$I$25,MATCH('Optotune lens DB'!$I$4,'Optotune lens DB'!$B$4:$I$4,0),0),"")</f>
        <v>500-1000$</v>
      </c>
      <c r="K12" s="3" t="s">
        <v>114</v>
      </c>
      <c r="L12" s="35" t="str">
        <f>IFERROR(VLOOKUP($C12,'Entocentric lens DB'!$B$6:$U$312,MATCH('Entocentric lens DB'!$S$4,'Entocentric lens DB'!$B$4:$U$4,0),0),"")</f>
        <v>NA</v>
      </c>
      <c r="M12" s="41">
        <f>IF(ISBLANK(C12),"",'Entocentric lenses'!$H$3)</f>
        <v>2300</v>
      </c>
      <c r="N12" s="32" t="str">
        <f>IF(ISBLANK(C12),"",IF(IFERROR(1000/(1000/$M12+VLOOKUP($I12,'Optotune lens DB'!$B$5:$H$25,MATCH('Optotune lens DB'!$D$4,'Optotune lens DB'!$B$4:$H$4,0),0)),"inf")&lt;0,"inf",IFERROR(1000/(1000/$M12+VLOOKUP($I12,'Optotune lens DB'!$B$5:$H$25,MATCH('Optotune lens DB'!$D$4,'Optotune lens DB'!$B$4:$H$4,0),0)),"inf")))</f>
        <v>inf</v>
      </c>
      <c r="O12" s="32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>200</v>
      </c>
      <c r="P12" s="35" t="s">
        <v>115</v>
      </c>
      <c r="Q12" s="45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>4</v>
      </c>
      <c r="R12" s="35"/>
    </row>
    <row r="13" spans="1:19">
      <c r="B13" s="3" t="str">
        <f>IFERROR(VLOOKUP($C13,'Entocentric lens DB'!$B$6:$U$312,MATCH('Entocentric lens DB'!$C$4,'Entocentric lens DB'!$B$4:$U$4,0),0),"")</f>
        <v>Edmund Optics</v>
      </c>
      <c r="C13" s="49" t="s">
        <v>189</v>
      </c>
      <c r="D13" s="35">
        <f>IFERROR(VLOOKUP($C13,'Entocentric lens DB'!$B$6:$U$312,MATCH('Entocentric lens DB'!$D$4,'Entocentric lens DB'!$B$4:$U$4,0),0),"")</f>
        <v>50</v>
      </c>
      <c r="E13" s="35" t="str">
        <f>IFERROR(VLOOKUP($C13,'Entocentric lens DB'!$B$6:$U$312,MATCH('Entocentric lens DB'!$F$4,'Entocentric lens DB'!$B$4:$U$4,0),0),"")</f>
        <v>C-mount</v>
      </c>
      <c r="F13" s="35" t="str">
        <f>IFERROR(VLOOKUP($C13,'Entocentric lens DB'!$B$6:$U$312,MATCH('Entocentric lens DB'!$G$4,'Entocentric lens DB'!$B$4:$U$4,0),0),"")</f>
        <v>2/3"</v>
      </c>
      <c r="G13" s="35" t="str">
        <f>IFERROR(VLOOKUP($C13,'Entocentric lens DB'!$B$6:$U$312,MATCH('Entocentric lens DB'!$H$4,'Entocentric lens DB'!$B$4:$U$4,0),0),"")</f>
        <v>M30.5x0.5</v>
      </c>
      <c r="H13" s="35" t="str">
        <f>IFERROR(VLOOKUP($C13,'Entocentric lens DB'!$B$6:$U$312,MATCH('Entocentric lens DB'!$Q$4,'Entocentric lens DB'!$B$4:$U$4,0),0),"")</f>
        <v>200-500$</v>
      </c>
      <c r="I13" s="42" t="str">
        <f>IFERROR(VLOOKUP($C13,'Entocentric lens DB'!$B$6:$U$312,MATCH('Entocentric lens DB'!$R$4,'Entocentric lens DB'!$B$4:$U$4,0),0),"")</f>
        <v>EL-16-40-TC-VIS-5D-M30.5</v>
      </c>
      <c r="J13" s="35" t="str">
        <f>IFERROR(VLOOKUP($I13,'Optotune lens DB'!$B$5:$I$25,MATCH('Optotune lens DB'!$I$4,'Optotune lens DB'!$B$4:$I$4,0),0),"")</f>
        <v>500-1000$</v>
      </c>
      <c r="K13" s="3" t="s">
        <v>114</v>
      </c>
      <c r="L13" s="35" t="str">
        <f>IFERROR(VLOOKUP($C13,'Entocentric lens DB'!$B$6:$U$312,MATCH('Entocentric lens DB'!$S$4,'Entocentric lens DB'!$B$4:$U$4,0),0),"")</f>
        <v>NA</v>
      </c>
      <c r="M13" s="41">
        <f>IF(ISBLANK(C13),"",'Entocentric lenses'!$H$3)</f>
        <v>2300</v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>inf</v>
      </c>
      <c r="O13" s="32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>200</v>
      </c>
      <c r="P13" s="35" t="s">
        <v>115</v>
      </c>
      <c r="Q13" s="45" t="str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/>
      </c>
      <c r="R13" s="35"/>
    </row>
    <row r="14" spans="1:19">
      <c r="B14" s="3" t="str">
        <f>IFERROR(VLOOKUP($C14,'Entocentric lens DB'!$B$6:$U$312,MATCH('Entocentric lens DB'!$C$4,'Entocentric lens DB'!$B$4:$U$4,0),0),"")</f>
        <v>Optart</v>
      </c>
      <c r="C14" s="49" t="s">
        <v>191</v>
      </c>
      <c r="D14" s="35">
        <f>IFERROR(VLOOKUP($C14,'Entocentric lens DB'!$B$6:$U$312,MATCH('Entocentric lens DB'!$D$4,'Entocentric lens DB'!$B$4:$U$4,0),0),"")</f>
        <v>50</v>
      </c>
      <c r="E14" s="35" t="str">
        <f>IFERROR(VLOOKUP($C14,'Entocentric lens DB'!$B$6:$U$312,MATCH('Entocentric lens DB'!$F$4,'Entocentric lens DB'!$B$4:$U$4,0),0),"")</f>
        <v>C-mount</v>
      </c>
      <c r="F14" s="35" t="str">
        <f>IFERROR(VLOOKUP($C14,'Entocentric lens DB'!$B$6:$U$312,MATCH('Entocentric lens DB'!$G$4,'Entocentric lens DB'!$B$4:$U$4,0),0),"")</f>
        <v>2/3"</v>
      </c>
      <c r="G14" s="35" t="str">
        <f>IFERROR(VLOOKUP($C14,'Entocentric lens DB'!$B$6:$U$312,MATCH('Entocentric lens DB'!$H$4,'Entocentric lens DB'!$B$4:$U$4,0),0),"")</f>
        <v>M25.5x0.5</v>
      </c>
      <c r="H14" s="35" t="str">
        <f>IFERROR(VLOOKUP($C14,'Entocentric lens DB'!$B$6:$U$312,MATCH('Entocentric lens DB'!$Q$4,'Entocentric lens DB'!$B$4:$U$4,0),0),"")</f>
        <v>On Request</v>
      </c>
      <c r="I14" s="42" t="str">
        <f>IFERROR(VLOOKUP($C14,'Entocentric lens DB'!$B$6:$U$312,MATCH('Entocentric lens DB'!$R$4,'Entocentric lens DB'!$B$4:$U$4,0),0),"")</f>
        <v>EL-16-40-TC-VIS-5D-M25.5</v>
      </c>
      <c r="J14" s="35" t="str">
        <f>IFERROR(VLOOKUP($I14,'Optotune lens DB'!$B$5:$I$25,MATCH('Optotune lens DB'!$I$4,'Optotune lens DB'!$B$4:$I$4,0),0),"")</f>
        <v>500-1000$</v>
      </c>
      <c r="K14" s="3" t="s">
        <v>114</v>
      </c>
      <c r="L14" s="35" t="str">
        <f>IFERROR(VLOOKUP($C14,'Entocentric lens DB'!$B$6:$U$312,MATCH('Entocentric lens DB'!$S$4,'Entocentric lens DB'!$B$4:$U$4,0),0),"")</f>
        <v>NA</v>
      </c>
      <c r="M14" s="41">
        <f>IF(ISBLANK(C14),"",'Entocentric lenses'!$H$3)</f>
        <v>2300</v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>inf</v>
      </c>
      <c r="O14" s="32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>200</v>
      </c>
      <c r="P14" s="35" t="s">
        <v>115</v>
      </c>
      <c r="Q14" s="45">
        <f>IFERROR(IF(VLOOKUP($C14,'Entocentric lens DB'!$B$6:$U$312,MATCH('Entocentric lens DB'!$N$4,'Entocentric lens DB'!$B$4:$U$4,0),0)=0,"",VLOOKUP($C14,'Entocentric lens DB'!$B$6:$U$312,MATCH('Entocentric lens DB'!$N$4,'Entocentric lens DB'!$B$4:$U$4,0),0)),"")</f>
        <v>3.5</v>
      </c>
      <c r="R14" s="35"/>
    </row>
    <row r="15" spans="1:19">
      <c r="B15" s="3" t="str">
        <f>IFERROR(VLOOKUP($C15,'Entocentric lens DB'!$B$6:$U$312,MATCH('Entocentric lens DB'!$C$4,'Entocentric lens DB'!$B$4:$U$4,0),0),"")</f>
        <v>Optart</v>
      </c>
      <c r="C15" s="49" t="s">
        <v>192</v>
      </c>
      <c r="D15" s="35">
        <f>IFERROR(VLOOKUP($C15,'Entocentric lens DB'!$B$6:$U$312,MATCH('Entocentric lens DB'!$D$4,'Entocentric lens DB'!$B$4:$U$4,0),0),"")</f>
        <v>50</v>
      </c>
      <c r="E15" s="35" t="str">
        <f>IFERROR(VLOOKUP($C15,'Entocentric lens DB'!$B$6:$U$312,MATCH('Entocentric lens DB'!$F$4,'Entocentric lens DB'!$B$4:$U$4,0),0),"")</f>
        <v>C-mount</v>
      </c>
      <c r="F15" s="35" t="str">
        <f>IFERROR(VLOOKUP($C15,'Entocentric lens DB'!$B$6:$U$312,MATCH('Entocentric lens DB'!$G$4,'Entocentric lens DB'!$B$4:$U$4,0),0),"")</f>
        <v>2/3"</v>
      </c>
      <c r="G15" s="35" t="str">
        <f>IFERROR(VLOOKUP($C15,'Entocentric lens DB'!$B$6:$U$312,MATCH('Entocentric lens DB'!$H$4,'Entocentric lens DB'!$B$4:$U$4,0),0),"")</f>
        <v>M30.5XP0.5</v>
      </c>
      <c r="H15" s="35" t="str">
        <f>IFERROR(VLOOKUP($C15,'Entocentric lens DB'!$B$6:$U$312,MATCH('Entocentric lens DB'!$Q$4,'Entocentric lens DB'!$B$4:$U$4,0),0),"")</f>
        <v>On Request</v>
      </c>
      <c r="I15" s="42" t="str">
        <f>IFERROR(VLOOKUP($C15,'Entocentric lens DB'!$B$6:$U$312,MATCH('Entocentric lens DB'!$R$4,'Entocentric lens DB'!$B$4:$U$4,0),0),"")</f>
        <v>EL-16-40-TC-VIS-5D-M30.5</v>
      </c>
      <c r="J15" s="35" t="str">
        <f>IFERROR(VLOOKUP($I15,'Optotune lens DB'!$B$5:$I$25,MATCH('Optotune lens DB'!$I$4,'Optotune lens DB'!$B$4:$I$4,0),0),"")</f>
        <v>500-1000$</v>
      </c>
      <c r="K15" s="3" t="s">
        <v>114</v>
      </c>
      <c r="L15" s="35" t="str">
        <f>IFERROR(VLOOKUP($C15,'Entocentric lens DB'!$B$6:$U$312,MATCH('Entocentric lens DB'!$S$4,'Entocentric lens DB'!$B$4:$U$4,0),0),"")</f>
        <v>NA</v>
      </c>
      <c r="M15" s="41">
        <f>IF(ISBLANK(C15),"",'Entocentric lenses'!$H$3)</f>
        <v>2300</v>
      </c>
      <c r="N15" s="32" t="str">
        <f>IF(ISBLANK(C15),"",IF(IFERROR(1000/(1000/$M15+VLOOKUP($I15,'Optotune lens DB'!$B$5:$H$25,MATCH('Optotune lens DB'!$D$4,'Optotune lens DB'!$B$4:$H$4,0),0)),"inf")&lt;0,"inf",IFERROR(1000/(1000/$M15+VLOOKUP($I15,'Optotune lens DB'!$B$5:$H$25,MATCH('Optotune lens DB'!$D$4,'Optotune lens DB'!$B$4:$H$4,0),0)),"inf")))</f>
        <v>inf</v>
      </c>
      <c r="O15" s="32">
        <f>IF(ISBLANK(C15),"",IF(N15="inf",1000/(VLOOKUP($I15,'Optotune lens DB'!$B$5:$H$25,MATCH('Optotune lens DB'!$E$4,'Optotune lens DB'!$B$4:$H$4,0),0)-VLOOKUP($I15,'Optotune lens DB'!$B$5:$H$25,MATCH('Optotune lens DB'!$D$4,'Optotune lens DB'!$B$4:$H$4,0),0)),1000/(1000/$M15+VLOOKUP($I15,'Optotune lens DB'!$B$5:$H$25,MATCH('Optotune lens DB'!$E$4,'Optotune lens DB'!$B$4:$H$4,0),0))))</f>
        <v>200</v>
      </c>
      <c r="P15" s="35" t="s">
        <v>115</v>
      </c>
      <c r="Q15" s="45">
        <f>IFERROR(IF(VLOOKUP($C15,'Entocentric lens DB'!$B$6:$U$312,MATCH('Entocentric lens DB'!$N$4,'Entocentric lens DB'!$B$4:$U$4,0),0)=0,"",VLOOKUP($C15,'Entocentric lens DB'!$B$6:$U$312,MATCH('Entocentric lens DB'!$N$4,'Entocentric lens DB'!$B$4:$U$4,0),0)),"")</f>
        <v>5</v>
      </c>
      <c r="R15" s="35"/>
    </row>
    <row r="16" spans="1:19">
      <c r="B16" s="3" t="str">
        <f>IFERROR(VLOOKUP($C16,'Entocentric lens DB'!$B$6:$U$312,MATCH('Entocentric lens DB'!$C$4,'Entocentric lens DB'!$B$4:$U$4,0),0),"")</f>
        <v>Optart</v>
      </c>
      <c r="C16" s="49" t="s">
        <v>229</v>
      </c>
      <c r="D16" s="35">
        <f>IFERROR(VLOOKUP($C16,'Entocentric lens DB'!$B$6:$U$312,MATCH('Entocentric lens DB'!$D$4,'Entocentric lens DB'!$B$4:$U$4,0),0),"")</f>
        <v>50</v>
      </c>
      <c r="E16" s="35" t="str">
        <f>IFERROR(VLOOKUP($C16,'Entocentric lens DB'!$B$6:$U$312,MATCH('Entocentric lens DB'!$F$4,'Entocentric lens DB'!$B$4:$U$4,0),0),"")</f>
        <v>C-mount</v>
      </c>
      <c r="F16" s="35" t="str">
        <f>IFERROR(VLOOKUP($C16,'Entocentric lens DB'!$B$6:$U$312,MATCH('Entocentric lens DB'!$G$4,'Entocentric lens DB'!$B$4:$U$4,0),0),"")</f>
        <v>1"</v>
      </c>
      <c r="G16" s="35" t="str">
        <f>IFERROR(VLOOKUP($C16,'Entocentric lens DB'!$B$6:$U$312,MATCH('Entocentric lens DB'!$H$4,'Entocentric lens DB'!$B$4:$U$4,0),0),"")</f>
        <v>M46XP0.75</v>
      </c>
      <c r="H16" s="35" t="str">
        <f>IFERROR(VLOOKUP($C16,'Entocentric lens DB'!$B$6:$U$312,MATCH('Entocentric lens DB'!$Q$4,'Entocentric lens DB'!$B$4:$U$4,0),0),"")</f>
        <v>On Request</v>
      </c>
      <c r="I16" s="42" t="str">
        <f>IFERROR(VLOOKUP($C16,'Entocentric lens DB'!$B$6:$U$312,MATCH('Entocentric lens DB'!$R$4,'Entocentric lens DB'!$B$4:$U$4,0),0),"")</f>
        <v>EL-16-40-TC-VIS-5D-C</v>
      </c>
      <c r="J16" s="35" t="str">
        <f>IFERROR(VLOOKUP($I16,'Optotune lens DB'!$B$5:$I$25,MATCH('Optotune lens DB'!$I$4,'Optotune lens DB'!$B$4:$I$4,0),0),"")</f>
        <v>500-1000$</v>
      </c>
      <c r="K16" s="3" t="s">
        <v>175</v>
      </c>
      <c r="L16" s="35" t="str">
        <f>IFERROR(VLOOKUP($C16,'Entocentric lens DB'!$B$6:$U$312,MATCH('Entocentric lens DB'!$S$4,'Entocentric lens DB'!$B$4:$U$4,0),0),"")</f>
        <v>NA</v>
      </c>
      <c r="M16" s="41"/>
      <c r="N16" s="81">
        <v>200</v>
      </c>
      <c r="O16" s="81">
        <v>160</v>
      </c>
      <c r="P16" s="35" t="s">
        <v>115</v>
      </c>
      <c r="Q16" s="45">
        <f>IFERROR(IF(VLOOKUP($C16,'Entocentric lens DB'!$B$6:$U$312,MATCH('Entocentric lens DB'!$N$4,'Entocentric lens DB'!$B$4:$U$4,0),0)=0,"",VLOOKUP($C16,'Entocentric lens DB'!$B$6:$U$312,MATCH('Entocentric lens DB'!$N$4,'Entocentric lens DB'!$B$4:$U$4,0),0)),"")</f>
        <v>5</v>
      </c>
      <c r="R16" s="35"/>
    </row>
    <row r="17" spans="2:19">
      <c r="B17" s="3" t="str">
        <f>IFERROR(VLOOKUP($C17,'Entocentric lens DB'!$B$6:$U$312,MATCH('Entocentric lens DB'!$C$4,'Entocentric lens DB'!$B$4:$U$4,0),0),"")</f>
        <v>Optart</v>
      </c>
      <c r="C17" s="49" t="s">
        <v>190</v>
      </c>
      <c r="D17" s="35">
        <f>IFERROR(VLOOKUP($C17,'Entocentric lens DB'!$B$6:$U$312,MATCH('Entocentric lens DB'!$D$4,'Entocentric lens DB'!$B$4:$U$4,0),0),"")</f>
        <v>50</v>
      </c>
      <c r="E17" s="35" t="str">
        <f>IFERROR(VLOOKUP($C17,'Entocentric lens DB'!$B$6:$U$312,MATCH('Entocentric lens DB'!$F$4,'Entocentric lens DB'!$B$4:$U$4,0),0),"")</f>
        <v>C-mount</v>
      </c>
      <c r="F17" s="35" t="str">
        <f>IFERROR(VLOOKUP($C17,'Entocentric lens DB'!$B$6:$U$312,MATCH('Entocentric lens DB'!$G$4,'Entocentric lens DB'!$B$4:$U$4,0),0),"")</f>
        <v>2/3"</v>
      </c>
      <c r="G17" s="35" t="str">
        <f>IFERROR(VLOOKUP($C17,'Entocentric lens DB'!$B$6:$U$312,MATCH('Entocentric lens DB'!$H$4,'Entocentric lens DB'!$B$4:$U$4,0),0),"")</f>
        <v>M37xP0.5</v>
      </c>
      <c r="H17" s="35" t="str">
        <f>IFERROR(VLOOKUP($C17,'Entocentric lens DB'!$B$6:$U$312,MATCH('Entocentric lens DB'!$Q$4,'Entocentric lens DB'!$B$4:$U$4,0),0),"")</f>
        <v>On Request</v>
      </c>
      <c r="I17" s="42" t="str">
        <f>IFERROR(VLOOKUP($C17,'Entocentric lens DB'!$B$6:$U$312,MATCH('Entocentric lens DB'!$R$4,'Entocentric lens DB'!$B$4:$U$4,0),0),"")</f>
        <v>EL-16-40-TC-VIS-5D-C</v>
      </c>
      <c r="J17" s="35" t="str">
        <f>IFERROR(VLOOKUP($I17,'Optotune lens DB'!$B$5:$I$25,MATCH('Optotune lens DB'!$I$4,'Optotune lens DB'!$B$4:$I$4,0),0),"")</f>
        <v>500-1000$</v>
      </c>
      <c r="K17" s="3" t="s">
        <v>175</v>
      </c>
      <c r="L17" s="35" t="str">
        <f>IFERROR(VLOOKUP($C17,'Entocentric lens DB'!$B$6:$U$312,MATCH('Entocentric lens DB'!$S$4,'Entocentric lens DB'!$B$4:$U$4,0),0),"")</f>
        <v>NA</v>
      </c>
      <c r="M17" s="41"/>
      <c r="N17" s="81">
        <v>200</v>
      </c>
      <c r="O17" s="81">
        <v>160</v>
      </c>
      <c r="P17" s="35" t="s">
        <v>115</v>
      </c>
      <c r="Q17" s="45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>3.5</v>
      </c>
      <c r="R17" s="35"/>
    </row>
    <row r="18" spans="2:19">
      <c r="B18" s="3" t="str">
        <f>IFERROR(VLOOKUP($C18,'Entocentric lens DB'!$B$6:$U$312,MATCH('Entocentric lens DB'!$C$4,'Entocentric lens DB'!$B$4:$U$4,0),0),"")</f>
        <v>Kowa</v>
      </c>
      <c r="C18" s="28" t="s">
        <v>184</v>
      </c>
      <c r="D18" s="35">
        <f>IFERROR(VLOOKUP($C18,'Entocentric lens DB'!$B$6:$U$312,MATCH('Entocentric lens DB'!$D$4,'Entocentric lens DB'!$B$4:$U$4,0),0),"")</f>
        <v>50</v>
      </c>
      <c r="E18" s="35" t="str">
        <f>IFERROR(VLOOKUP($C18,'Entocentric lens DB'!$B$6:$U$312,MATCH('Entocentric lens DB'!$F$4,'Entocentric lens DB'!$B$4:$U$4,0),0),"")</f>
        <v>C-mount</v>
      </c>
      <c r="F18" s="35" t="str">
        <f>IFERROR(VLOOKUP($C18,'Entocentric lens DB'!$B$6:$U$312,MATCH('Entocentric lens DB'!$G$4,'Entocentric lens DB'!$B$4:$U$4,0),0),"")</f>
        <v>2/3"</v>
      </c>
      <c r="G18" s="35" t="str">
        <f>IFERROR(VLOOKUP($C18,'Entocentric lens DB'!$B$6:$U$312,MATCH('Entocentric lens DB'!$H$4,'Entocentric lens DB'!$B$4:$U$4,0),0),"")</f>
        <v>M27x0.5</v>
      </c>
      <c r="H18" s="35" t="str">
        <f>IFERROR(VLOOKUP($C18,'Entocentric lens DB'!$B$6:$U$312,MATCH('Entocentric lens DB'!$Q$4,'Entocentric lens DB'!$B$4:$U$4,0),0),"")</f>
        <v>100-200$</v>
      </c>
      <c r="I18" s="42" t="s">
        <v>179</v>
      </c>
      <c r="J18" s="35" t="str">
        <f>IFERROR(VLOOKUP($I18,'Optotune lens DB'!$B$5:$I$25,MATCH('Optotune lens DB'!$I$4,'Optotune lens DB'!$B$4:$I$4,0),0),"")</f>
        <v>500-1000$</v>
      </c>
      <c r="K18" s="3" t="s">
        <v>175</v>
      </c>
      <c r="L18" s="35" t="str">
        <f>IFERROR(VLOOKUP($C18,'Entocentric lens DB'!$B$6:$U$312,MATCH('Entocentric lens DB'!$S$4,'Entocentric lens DB'!$B$4:$U$4,0),0),"")</f>
        <v>NA</v>
      </c>
      <c r="M18" s="41"/>
      <c r="N18" s="81">
        <v>200</v>
      </c>
      <c r="O18" s="81">
        <v>160</v>
      </c>
      <c r="P18" s="35" t="s">
        <v>115</v>
      </c>
      <c r="Q18" s="45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>5</v>
      </c>
      <c r="R18" s="35"/>
    </row>
    <row r="19" spans="2:19">
      <c r="B19" s="3" t="str">
        <f>IFERROR(VLOOKUP($C19,'Entocentric lens DB'!$B$6:$U$312,MATCH('Entocentric lens DB'!$C$4,'Entocentric lens DB'!$B$4:$U$4,0),0),"")</f>
        <v>Schneider</v>
      </c>
      <c r="C19" s="49" t="s">
        <v>226</v>
      </c>
      <c r="D19" s="35">
        <f>IFERROR(VLOOKUP($C19,'Entocentric lens DB'!$B$6:$U$312,MATCH('Entocentric lens DB'!$D$4,'Entocentric lens DB'!$B$4:$U$4,0),0),"")</f>
        <v>50</v>
      </c>
      <c r="E19" s="35" t="str">
        <f>IFERROR(VLOOKUP($C19,'Entocentric lens DB'!$B$6:$U$312,MATCH('Entocentric lens DB'!$F$4,'Entocentric lens DB'!$B$4:$U$4,0),0),"")</f>
        <v>C-mount</v>
      </c>
      <c r="F19" s="35" t="str">
        <f>IFERROR(VLOOKUP($C19,'Entocentric lens DB'!$B$6:$U$312,MATCH('Entocentric lens DB'!$G$4,'Entocentric lens DB'!$B$4:$U$4,0),0),"")</f>
        <v>1.1"</v>
      </c>
      <c r="G19" s="35" t="str">
        <f>IFERROR(VLOOKUP($C19,'Entocentric lens DB'!$B$6:$U$312,MATCH('Entocentric lens DB'!$H$4,'Entocentric lens DB'!$B$4:$U$4,0),0),"")</f>
        <v>M30.5x0.5</v>
      </c>
      <c r="H19" s="35" t="str">
        <f>IFERROR(VLOOKUP($C19,'Entocentric lens DB'!$B$6:$U$312,MATCH('Entocentric lens DB'!$Q$4,'Entocentric lens DB'!$B$4:$U$4,0),0),"")</f>
        <v>500-1000$</v>
      </c>
      <c r="I19" s="42" t="s">
        <v>179</v>
      </c>
      <c r="J19" s="35" t="str">
        <f>IFERROR(VLOOKUP($I19,'Optotune lens DB'!$B$5:$I$25,MATCH('Optotune lens DB'!$I$4,'Optotune lens DB'!$B$4:$I$4,0),0),"")</f>
        <v>500-1000$</v>
      </c>
      <c r="K19" s="3" t="s">
        <v>175</v>
      </c>
      <c r="L19" s="35" t="str">
        <f>IFERROR(VLOOKUP($C19,'Entocentric lens DB'!$B$6:$U$312,MATCH('Entocentric lens DB'!$S$4,'Entocentric lens DB'!$B$4:$U$4,0),0),"")</f>
        <v>NA</v>
      </c>
      <c r="M19" s="41"/>
      <c r="N19" s="81">
        <v>420</v>
      </c>
      <c r="O19" s="81">
        <v>280</v>
      </c>
      <c r="P19" s="35" t="s">
        <v>115</v>
      </c>
      <c r="Q19" s="45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>3</v>
      </c>
      <c r="R19" s="35" t="s">
        <v>129</v>
      </c>
      <c r="S19" s="3" t="s">
        <v>251</v>
      </c>
    </row>
    <row r="20" spans="2:19">
      <c r="B20" s="3" t="str">
        <f>IFERROR(VLOOKUP($C20,'Entocentric lens DB'!$B$6:$U$312,MATCH('Entocentric lens DB'!$C$4,'Entocentric lens DB'!$B$4:$U$4,0),0),"")</f>
        <v>Kowa</v>
      </c>
      <c r="C20" s="49" t="s">
        <v>185</v>
      </c>
      <c r="D20" s="35">
        <f>IFERROR(VLOOKUP($C20,'Entocentric lens DB'!$B$6:$U$312,MATCH('Entocentric lens DB'!$D$4,'Entocentric lens DB'!$B$4:$U$4,0),0),"")</f>
        <v>50</v>
      </c>
      <c r="E20" s="35" t="str">
        <f>IFERROR(VLOOKUP($C20,'Entocentric lens DB'!$B$6:$U$312,MATCH('Entocentric lens DB'!$F$4,'Entocentric lens DB'!$B$4:$U$4,0),0),"")</f>
        <v>C-mount</v>
      </c>
      <c r="F20" s="35" t="str">
        <f>IFERROR(VLOOKUP($C20,'Entocentric lens DB'!$B$6:$U$312,MATCH('Entocentric lens DB'!$G$4,'Entocentric lens DB'!$B$4:$U$4,0),0),"")</f>
        <v>2/3"</v>
      </c>
      <c r="G20" s="35" t="str">
        <f>IFERROR(VLOOKUP($C20,'Entocentric lens DB'!$B$6:$U$312,MATCH('Entocentric lens DB'!$H$4,'Entocentric lens DB'!$B$4:$U$4,0),0),"")</f>
        <v>M30.5x0.5</v>
      </c>
      <c r="H20" s="35" t="str">
        <f>IFERROR(VLOOKUP($C20,'Entocentric lens DB'!$B$6:$U$312,MATCH('Entocentric lens DB'!$Q$4,'Entocentric lens DB'!$B$4:$U$4,0),0),"")</f>
        <v>500-1000$</v>
      </c>
      <c r="I20" s="42" t="s">
        <v>179</v>
      </c>
      <c r="J20" s="35" t="str">
        <f>IFERROR(VLOOKUP($I20,'Optotune lens DB'!$B$5:$I$25,MATCH('Optotune lens DB'!$I$4,'Optotune lens DB'!$B$4:$I$4,0),0),"")</f>
        <v>500-1000$</v>
      </c>
      <c r="K20" s="3" t="s">
        <v>175</v>
      </c>
      <c r="L20" s="35" t="str">
        <f>IFERROR(VLOOKUP($C20,'Entocentric lens DB'!$B$6:$U$312,MATCH('Entocentric lens DB'!$S$4,'Entocentric lens DB'!$B$4:$U$4,0),0),"")</f>
        <v>NA</v>
      </c>
      <c r="M20" s="41"/>
      <c r="N20" s="81">
        <v>200</v>
      </c>
      <c r="O20" s="81">
        <v>160</v>
      </c>
      <c r="P20" s="35" t="s">
        <v>115</v>
      </c>
      <c r="Q20" s="45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>2</v>
      </c>
      <c r="R20" s="35"/>
    </row>
    <row r="21" spans="2:19">
      <c r="B21" s="3" t="str">
        <f>IFERROR(VLOOKUP($C21,'Entocentric lens DB'!$B$6:$U$312,MATCH('Entocentric lens DB'!$C$4,'Entocentric lens DB'!$B$4:$U$4,0),0),"")</f>
        <v>Computar</v>
      </c>
      <c r="C21" s="49" t="s">
        <v>227</v>
      </c>
      <c r="D21" s="35">
        <f>IFERROR(VLOOKUP($C21,'Entocentric lens DB'!$B$6:$U$312,MATCH('Entocentric lens DB'!$D$4,'Entocentric lens DB'!$B$4:$U$4,0),0),"")</f>
        <v>50</v>
      </c>
      <c r="E21" s="35" t="str">
        <f>IFERROR(VLOOKUP($C21,'Entocentric lens DB'!$B$6:$U$312,MATCH('Entocentric lens DB'!$F$4,'Entocentric lens DB'!$B$4:$U$4,0),0),"")</f>
        <v>C-mount</v>
      </c>
      <c r="F21" s="35" t="str">
        <f>IFERROR(VLOOKUP($C21,'Entocentric lens DB'!$B$6:$U$312,MATCH('Entocentric lens DB'!$G$4,'Entocentric lens DB'!$B$4:$U$4,0),0),"")</f>
        <v>2/3"</v>
      </c>
      <c r="G21" s="35" t="str">
        <f>IFERROR(VLOOKUP($C21,'Entocentric lens DB'!$B$6:$U$312,MATCH('Entocentric lens DB'!$H$4,'Entocentric lens DB'!$B$4:$U$4,0),0),"")</f>
        <v>M27x0.5</v>
      </c>
      <c r="H21" s="35" t="str">
        <f>IFERROR(VLOOKUP($C21,'Entocentric lens DB'!$B$6:$U$312,MATCH('Entocentric lens DB'!$Q$4,'Entocentric lens DB'!$B$4:$U$4,0),0),"")</f>
        <v>200-500$</v>
      </c>
      <c r="I21" s="42" t="s">
        <v>179</v>
      </c>
      <c r="J21" s="35" t="str">
        <f>IFERROR(VLOOKUP($I21,'Optotune lens DB'!$B$5:$I$25,MATCH('Optotune lens DB'!$I$4,'Optotune lens DB'!$B$4:$I$4,0),0),"")</f>
        <v>500-1000$</v>
      </c>
      <c r="K21" s="3" t="s">
        <v>175</v>
      </c>
      <c r="L21" s="35" t="str">
        <f>IFERROR(VLOOKUP($C21,'Entocentric lens DB'!$B$6:$U$312,MATCH('Entocentric lens DB'!$S$4,'Entocentric lens DB'!$B$4:$U$4,0),0),"")</f>
        <v>NA</v>
      </c>
      <c r="M21" s="41"/>
      <c r="N21" s="81">
        <v>200</v>
      </c>
      <c r="O21" s="81">
        <v>160</v>
      </c>
      <c r="P21" s="35" t="s">
        <v>115</v>
      </c>
      <c r="Q21" s="45">
        <f>IFERROR(IF(VLOOKUP($C21,'Entocentric lens DB'!$B$6:$U$312,MATCH('Entocentric lens DB'!$N$4,'Entocentric lens DB'!$B$4:$U$4,0),0)=0,"",VLOOKUP($C21,'Entocentric lens DB'!$B$6:$U$312,MATCH('Entocentric lens DB'!$N$4,'Entocentric lens DB'!$B$4:$U$4,0),0)),"")</f>
        <v>2.5</v>
      </c>
      <c r="R21" s="35"/>
    </row>
    <row r="22" spans="2:19">
      <c r="B22" s="3" t="str">
        <f>IFERROR(VLOOKUP($C22,'Entocentric lens DB'!$B$6:$U$312,MATCH('Entocentric lens DB'!$C$4,'Entocentric lens DB'!$B$4:$U$4,0),0),"")</f>
        <v>Tamron</v>
      </c>
      <c r="C22" s="49" t="s">
        <v>187</v>
      </c>
      <c r="D22" s="35">
        <f>IFERROR(VLOOKUP($C22,'Entocentric lens DB'!$B$6:$U$312,MATCH('Entocentric lens DB'!$D$4,'Entocentric lens DB'!$B$4:$U$4,0),0),"")</f>
        <v>50</v>
      </c>
      <c r="E22" s="35" t="str">
        <f>IFERROR(VLOOKUP($C22,'Entocentric lens DB'!$B$6:$U$312,MATCH('Entocentric lens DB'!$F$4,'Entocentric lens DB'!$B$4:$U$4,0),0),"")</f>
        <v>C-mount</v>
      </c>
      <c r="F22" s="35" t="str">
        <f>IFERROR(VLOOKUP($C22,'Entocentric lens DB'!$B$6:$U$312,MATCH('Entocentric lens DB'!$G$4,'Entocentric lens DB'!$B$4:$U$4,0),0),"")</f>
        <v>1/1.2"</v>
      </c>
      <c r="G22" s="35" t="str">
        <f>IFERROR(VLOOKUP($C22,'Entocentric lens DB'!$B$6:$U$312,MATCH('Entocentric lens DB'!$H$4,'Entocentric lens DB'!$B$4:$U$4,0),0),"")</f>
        <v>M27x0.5</v>
      </c>
      <c r="H22" s="35" t="str">
        <f>IFERROR(VLOOKUP($C22,'Entocentric lens DB'!$B$6:$U$312,MATCH('Entocentric lens DB'!$Q$4,'Entocentric lens DB'!$B$4:$U$4,0),0),"")</f>
        <v>200-500$</v>
      </c>
      <c r="I22" s="42" t="s">
        <v>179</v>
      </c>
      <c r="J22" s="35" t="str">
        <f>IFERROR(VLOOKUP($I22,'Optotune lens DB'!$B$5:$I$25,MATCH('Optotune lens DB'!$I$4,'Optotune lens DB'!$B$4:$I$4,0),0),"")</f>
        <v>500-1000$</v>
      </c>
      <c r="K22" s="3" t="s">
        <v>175</v>
      </c>
      <c r="L22" s="35" t="str">
        <f>IFERROR(VLOOKUP($C22,'Entocentric lens DB'!$B$6:$U$312,MATCH('Entocentric lens DB'!$S$4,'Entocentric lens DB'!$B$4:$U$4,0),0),"")</f>
        <v>NA</v>
      </c>
      <c r="M22" s="41"/>
      <c r="N22" s="81">
        <v>200</v>
      </c>
      <c r="O22" s="81">
        <v>160</v>
      </c>
      <c r="P22" s="35" t="s">
        <v>115</v>
      </c>
      <c r="Q22" s="45">
        <f>IFERROR(IF(VLOOKUP($C22,'Entocentric lens DB'!$B$6:$U$312,MATCH('Entocentric lens DB'!$N$4,'Entocentric lens DB'!$B$4:$U$4,0),0)=0,"",VLOOKUP($C22,'Entocentric lens DB'!$B$6:$U$312,MATCH('Entocentric lens DB'!$N$4,'Entocentric lens DB'!$B$4:$U$4,0),0)),"")</f>
        <v>3.5</v>
      </c>
      <c r="R22" s="35"/>
    </row>
    <row r="23" spans="2:19">
      <c r="B23" s="3" t="str">
        <f>IFERROR(VLOOKUP($C23,'Entocentric lens DB'!$B$6:$U$312,MATCH('Entocentric lens DB'!$C$4,'Entocentric lens DB'!$B$4:$U$4,0),0),"")</f>
        <v/>
      </c>
      <c r="C23" s="49" t="s">
        <v>250</v>
      </c>
      <c r="D23" s="35" t="str">
        <f>IFERROR(VLOOKUP($C23,'Entocentric lens DB'!$B$6:$U$312,MATCH('Entocentric lens DB'!$D$4,'Entocentric lens DB'!$B$4:$U$4,0),0),"")</f>
        <v/>
      </c>
      <c r="E23" s="35" t="str">
        <f>IFERROR(VLOOKUP($C23,'Entocentric lens DB'!$B$6:$U$312,MATCH('Entocentric lens DB'!$F$4,'Entocentric lens DB'!$B$4:$U$4,0),0),"")</f>
        <v/>
      </c>
      <c r="F23" s="35" t="str">
        <f>IFERROR(VLOOKUP($C23,'Entocentric lens DB'!$B$6:$U$312,MATCH('Entocentric lens DB'!$G$4,'Entocentric lens DB'!$B$4:$U$4,0),0),"")</f>
        <v/>
      </c>
      <c r="G23" s="35" t="str">
        <f>IFERROR(VLOOKUP($C23,'Entocentric lens DB'!$B$6:$U$312,MATCH('Entocentric lens DB'!$H$4,'Entocentric lens DB'!$B$4:$U$4,0),0),"")</f>
        <v/>
      </c>
      <c r="H23" s="35" t="str">
        <f>IFERROR(VLOOKUP($C23,'Entocentric lens DB'!$B$6:$U$312,MATCH('Entocentric lens DB'!$Q$4,'Entocentric lens DB'!$B$4:$U$4,0),0),"")</f>
        <v/>
      </c>
      <c r="I23" s="42" t="s">
        <v>179</v>
      </c>
      <c r="J23" s="35" t="str">
        <f>IFERROR(VLOOKUP($I23,'Optotune lens DB'!$B$5:$I$25,MATCH('Optotune lens DB'!$I$4,'Optotune lens DB'!$B$4:$I$4,0),0),"")</f>
        <v>500-1000$</v>
      </c>
      <c r="K23" s="3" t="s">
        <v>175</v>
      </c>
      <c r="L23" s="35" t="str">
        <f>IFERROR(VLOOKUP($C23,'Entocentric lens DB'!$B$6:$U$312,MATCH('Entocentric lens DB'!$S$4,'Entocentric lens DB'!$B$4:$U$4,0),0),"")</f>
        <v/>
      </c>
      <c r="M23" s="41"/>
      <c r="N23" s="81">
        <v>200</v>
      </c>
      <c r="O23" s="81">
        <v>160</v>
      </c>
      <c r="P23" s="35" t="s">
        <v>115</v>
      </c>
      <c r="Q23" s="45" t="str">
        <f>IFERROR(IF(VLOOKUP($C23,'Entocentric lens DB'!$B$6:$U$312,MATCH('Entocentric lens DB'!$N$4,'Entocentric lens DB'!$B$4:$U$4,0),0)=0,"",VLOOKUP($C23,'Entocentric lens DB'!$B$6:$U$312,MATCH('Entocentric lens DB'!$N$4,'Entocentric lens DB'!$B$4:$U$4,0),0)),"")</f>
        <v/>
      </c>
      <c r="R23" s="35"/>
    </row>
    <row r="24" spans="2:19">
      <c r="B24" s="3" t="str">
        <f>IFERROR(VLOOKUP($C24,'Entocentric lens DB'!$B$6:$U$312,MATCH('Entocentric lens DB'!$C$4,'Entocentric lens DB'!$B$4:$U$4,0),0),"")</f>
        <v>Kowa</v>
      </c>
      <c r="C24" s="49" t="s">
        <v>188</v>
      </c>
      <c r="D24" s="35">
        <f>IFERROR(VLOOKUP($C24,'Entocentric lens DB'!$B$6:$U$312,MATCH('Entocentric lens DB'!$D$4,'Entocentric lens DB'!$B$4:$U$4,0),0),"")</f>
        <v>50</v>
      </c>
      <c r="E24" s="35" t="str">
        <f>IFERROR(VLOOKUP($C24,'Entocentric lens DB'!$B$6:$U$312,MATCH('Entocentric lens DB'!$F$4,'Entocentric lens DB'!$B$4:$U$4,0),0),"")</f>
        <v>C-mount</v>
      </c>
      <c r="F24" s="35" t="str">
        <f>IFERROR(VLOOKUP($C24,'Entocentric lens DB'!$B$6:$U$312,MATCH('Entocentric lens DB'!$G$4,'Entocentric lens DB'!$B$4:$U$4,0),0),"")</f>
        <v>2/3"</v>
      </c>
      <c r="G24" s="35" t="str">
        <f>IFERROR(VLOOKUP($C24,'Entocentric lens DB'!$B$6:$U$312,MATCH('Entocentric lens DB'!$H$4,'Entocentric lens DB'!$B$4:$U$4,0),0),"")</f>
        <v>M27x0.5</v>
      </c>
      <c r="H24" s="35" t="str">
        <f>IFERROR(VLOOKUP($C24,'Entocentric lens DB'!$B$6:$U$312,MATCH('Entocentric lens DB'!$Q$4,'Entocentric lens DB'!$B$4:$U$4,0),0),"")</f>
        <v>200-500$</v>
      </c>
      <c r="I24" s="42" t="s">
        <v>179</v>
      </c>
      <c r="J24" s="35" t="str">
        <f>IFERROR(VLOOKUP($I24,'Optotune lens DB'!$B$5:$I$25,MATCH('Optotune lens DB'!$I$4,'Optotune lens DB'!$B$4:$I$4,0),0),"")</f>
        <v>500-1000$</v>
      </c>
      <c r="K24" s="3" t="s">
        <v>175</v>
      </c>
      <c r="L24" s="35" t="str">
        <f>IFERROR(VLOOKUP($C24,'Entocentric lens DB'!$B$6:$U$312,MATCH('Entocentric lens DB'!$S$4,'Entocentric lens DB'!$B$4:$U$4,0),0),"")</f>
        <v>NA</v>
      </c>
      <c r="M24" s="41"/>
      <c r="N24" s="81">
        <v>200</v>
      </c>
      <c r="O24" s="81">
        <v>160</v>
      </c>
      <c r="P24" s="35" t="s">
        <v>115</v>
      </c>
      <c r="Q24" s="45">
        <f>IFERROR(IF(VLOOKUP($C24,'Entocentric lens DB'!$B$6:$U$312,MATCH('Entocentric lens DB'!$N$4,'Entocentric lens DB'!$B$4:$U$4,0),0)=0,"",VLOOKUP($C24,'Entocentric lens DB'!$B$6:$U$312,MATCH('Entocentric lens DB'!$N$4,'Entocentric lens DB'!$B$4:$U$4,0),0)),"")</f>
        <v>4</v>
      </c>
      <c r="R24" s="35"/>
    </row>
    <row r="25" spans="2:19">
      <c r="B25" s="3" t="str">
        <f>IFERROR(VLOOKUP($C25,'Entocentric lens DB'!$B$6:$U$312,MATCH('Entocentric lens DB'!$C$4,'Entocentric lens DB'!$B$4:$U$4,0),0),"")</f>
        <v>Edmund Optics</v>
      </c>
      <c r="C25" s="49" t="s">
        <v>189</v>
      </c>
      <c r="D25" s="35">
        <f>IFERROR(VLOOKUP($C25,'Entocentric lens DB'!$B$6:$U$312,MATCH('Entocentric lens DB'!$D$4,'Entocentric lens DB'!$B$4:$U$4,0),0),"")</f>
        <v>50</v>
      </c>
      <c r="E25" s="35" t="str">
        <f>IFERROR(VLOOKUP($C25,'Entocentric lens DB'!$B$6:$U$312,MATCH('Entocentric lens DB'!$F$4,'Entocentric lens DB'!$B$4:$U$4,0),0),"")</f>
        <v>C-mount</v>
      </c>
      <c r="F25" s="35" t="str">
        <f>IFERROR(VLOOKUP($C25,'Entocentric lens DB'!$B$6:$U$312,MATCH('Entocentric lens DB'!$G$4,'Entocentric lens DB'!$B$4:$U$4,0),0),"")</f>
        <v>2/3"</v>
      </c>
      <c r="G25" s="35" t="str">
        <f>IFERROR(VLOOKUP($C25,'Entocentric lens DB'!$B$6:$U$312,MATCH('Entocentric lens DB'!$H$4,'Entocentric lens DB'!$B$4:$U$4,0),0),"")</f>
        <v>M30.5x0.5</v>
      </c>
      <c r="H25" s="35" t="str">
        <f>IFERROR(VLOOKUP($C25,'Entocentric lens DB'!$B$6:$U$312,MATCH('Entocentric lens DB'!$Q$4,'Entocentric lens DB'!$B$4:$U$4,0),0),"")</f>
        <v>200-500$</v>
      </c>
      <c r="I25" s="42" t="s">
        <v>179</v>
      </c>
      <c r="J25" s="35" t="str">
        <f>IFERROR(VLOOKUP($I25,'Optotune lens DB'!$B$5:$I$25,MATCH('Optotune lens DB'!$I$4,'Optotune lens DB'!$B$4:$I$4,0),0),"")</f>
        <v>500-1000$</v>
      </c>
      <c r="K25" s="3" t="s">
        <v>175</v>
      </c>
      <c r="L25" s="35" t="str">
        <f>IFERROR(VLOOKUP($C25,'Entocentric lens DB'!$B$6:$U$312,MATCH('Entocentric lens DB'!$S$4,'Entocentric lens DB'!$B$4:$U$4,0),0),"")</f>
        <v>NA</v>
      </c>
      <c r="M25" s="41"/>
      <c r="N25" s="81">
        <v>200</v>
      </c>
      <c r="O25" s="81">
        <v>160</v>
      </c>
      <c r="P25" s="35" t="s">
        <v>115</v>
      </c>
      <c r="Q25" s="45" t="str">
        <f>IFERROR(IF(VLOOKUP($C25,'Entocentric lens DB'!$B$6:$U$312,MATCH('Entocentric lens DB'!$N$4,'Entocentric lens DB'!$B$4:$U$4,0),0)=0,"",VLOOKUP($C25,'Entocentric lens DB'!$B$6:$U$312,MATCH('Entocentric lens DB'!$N$4,'Entocentric lens DB'!$B$4:$U$4,0),0)),"")</f>
        <v/>
      </c>
      <c r="R25" s="35"/>
    </row>
    <row r="26" spans="2:19">
      <c r="B26" s="3" t="str">
        <f>IFERROR(VLOOKUP($C26,'Entocentric lens DB'!$B$6:$U$312,MATCH('Entocentric lens DB'!$C$4,'Entocentric lens DB'!$B$4:$U$4,0),0),"")</f>
        <v>Optart</v>
      </c>
      <c r="C26" s="49" t="s">
        <v>191</v>
      </c>
      <c r="D26" s="35">
        <f>IFERROR(VLOOKUP($C26,'Entocentric lens DB'!$B$6:$U$312,MATCH('Entocentric lens DB'!$D$4,'Entocentric lens DB'!$B$4:$U$4,0),0),"")</f>
        <v>50</v>
      </c>
      <c r="E26" s="35" t="str">
        <f>IFERROR(VLOOKUP($C26,'Entocentric lens DB'!$B$6:$U$312,MATCH('Entocentric lens DB'!$F$4,'Entocentric lens DB'!$B$4:$U$4,0),0),"")</f>
        <v>C-mount</v>
      </c>
      <c r="F26" s="35" t="str">
        <f>IFERROR(VLOOKUP($C26,'Entocentric lens DB'!$B$6:$U$312,MATCH('Entocentric lens DB'!$G$4,'Entocentric lens DB'!$B$4:$U$4,0),0),"")</f>
        <v>2/3"</v>
      </c>
      <c r="G26" s="35" t="str">
        <f>IFERROR(VLOOKUP($C26,'Entocentric lens DB'!$B$6:$U$312,MATCH('Entocentric lens DB'!$H$4,'Entocentric lens DB'!$B$4:$U$4,0),0),"")</f>
        <v>M25.5x0.5</v>
      </c>
      <c r="H26" s="35" t="str">
        <f>IFERROR(VLOOKUP($C26,'Entocentric lens DB'!$B$6:$U$312,MATCH('Entocentric lens DB'!$Q$4,'Entocentric lens DB'!$B$4:$U$4,0),0),"")</f>
        <v>On Request</v>
      </c>
      <c r="I26" s="42" t="s">
        <v>179</v>
      </c>
      <c r="J26" s="35" t="str">
        <f>IFERROR(VLOOKUP($I26,'Optotune lens DB'!$B$5:$I$25,MATCH('Optotune lens DB'!$I$4,'Optotune lens DB'!$B$4:$I$4,0),0),"")</f>
        <v>500-1000$</v>
      </c>
      <c r="K26" s="3" t="s">
        <v>175</v>
      </c>
      <c r="L26" s="35" t="str">
        <f>IFERROR(VLOOKUP($C26,'Entocentric lens DB'!$B$6:$U$312,MATCH('Entocentric lens DB'!$S$4,'Entocentric lens DB'!$B$4:$U$4,0),0),"")</f>
        <v>NA</v>
      </c>
      <c r="M26" s="41"/>
      <c r="N26" s="81">
        <v>200</v>
      </c>
      <c r="O26" s="81">
        <v>160</v>
      </c>
      <c r="P26" s="35" t="s">
        <v>115</v>
      </c>
      <c r="Q26" s="45">
        <f>IFERROR(IF(VLOOKUP($C26,'Entocentric lens DB'!$B$6:$U$312,MATCH('Entocentric lens DB'!$N$4,'Entocentric lens DB'!$B$4:$U$4,0),0)=0,"",VLOOKUP($C26,'Entocentric lens DB'!$B$6:$U$312,MATCH('Entocentric lens DB'!$N$4,'Entocentric lens DB'!$B$4:$U$4,0),0)),"")</f>
        <v>3.5</v>
      </c>
      <c r="R26" s="35"/>
    </row>
    <row r="27" spans="2:19">
      <c r="B27" s="3" t="str">
        <f>IFERROR(VLOOKUP($C27,'Entocentric lens DB'!$B$6:$U$312,MATCH('Entocentric lens DB'!$C$4,'Entocentric lens DB'!$B$4:$U$4,0),0),"")</f>
        <v>Optart</v>
      </c>
      <c r="C27" s="49" t="s">
        <v>192</v>
      </c>
      <c r="D27" s="35">
        <f>IFERROR(VLOOKUP($C27,'Entocentric lens DB'!$B$6:$U$312,MATCH('Entocentric lens DB'!$D$4,'Entocentric lens DB'!$B$4:$U$4,0),0),"")</f>
        <v>50</v>
      </c>
      <c r="E27" s="35" t="str">
        <f>IFERROR(VLOOKUP($C27,'Entocentric lens DB'!$B$6:$U$312,MATCH('Entocentric lens DB'!$F$4,'Entocentric lens DB'!$B$4:$U$4,0),0),"")</f>
        <v>C-mount</v>
      </c>
      <c r="F27" s="35" t="str">
        <f>IFERROR(VLOOKUP($C27,'Entocentric lens DB'!$B$6:$U$312,MATCH('Entocentric lens DB'!$G$4,'Entocentric lens DB'!$B$4:$U$4,0),0),"")</f>
        <v>2/3"</v>
      </c>
      <c r="G27" s="35" t="str">
        <f>IFERROR(VLOOKUP($C27,'Entocentric lens DB'!$B$6:$U$312,MATCH('Entocentric lens DB'!$H$4,'Entocentric lens DB'!$B$4:$U$4,0),0),"")</f>
        <v>M30.5XP0.5</v>
      </c>
      <c r="H27" s="35" t="str">
        <f>IFERROR(VLOOKUP($C27,'Entocentric lens DB'!$B$6:$U$312,MATCH('Entocentric lens DB'!$Q$4,'Entocentric lens DB'!$B$4:$U$4,0),0),"")</f>
        <v>On Request</v>
      </c>
      <c r="I27" s="42" t="s">
        <v>179</v>
      </c>
      <c r="J27" s="35" t="str">
        <f>IFERROR(VLOOKUP($I27,'Optotune lens DB'!$B$5:$I$25,MATCH('Optotune lens DB'!$I$4,'Optotune lens DB'!$B$4:$I$4,0),0),"")</f>
        <v>500-1000$</v>
      </c>
      <c r="K27" s="3" t="s">
        <v>175</v>
      </c>
      <c r="L27" s="35" t="str">
        <f>IFERROR(VLOOKUP($C27,'Entocentric lens DB'!$B$6:$U$312,MATCH('Entocentric lens DB'!$S$4,'Entocentric lens DB'!$B$4:$U$4,0),0),"")</f>
        <v>NA</v>
      </c>
      <c r="M27" s="41"/>
      <c r="N27" s="81">
        <v>200</v>
      </c>
      <c r="O27" s="81">
        <v>160</v>
      </c>
      <c r="P27" s="35" t="s">
        <v>115</v>
      </c>
      <c r="Q27" s="45">
        <f>IFERROR(IF(VLOOKUP($C27,'Entocentric lens DB'!$B$6:$U$312,MATCH('Entocentric lens DB'!$N$4,'Entocentric lens DB'!$B$4:$U$4,0),0)=0,"",VLOOKUP($C27,'Entocentric lens DB'!$B$6:$U$312,MATCH('Entocentric lens DB'!$N$4,'Entocentric lens DB'!$B$4:$U$4,0),0)),"")</f>
        <v>5</v>
      </c>
      <c r="R27" s="35"/>
    </row>
    <row r="28" spans="2:19">
      <c r="B28" s="31" t="s">
        <v>121</v>
      </c>
      <c r="C28" s="30" t="s">
        <v>0</v>
      </c>
      <c r="D28" s="30" t="s">
        <v>0</v>
      </c>
      <c r="E28" s="30" t="s">
        <v>0</v>
      </c>
      <c r="F28" s="30" t="s">
        <v>0</v>
      </c>
      <c r="G28" s="30" t="s">
        <v>0</v>
      </c>
      <c r="H28" s="30" t="s">
        <v>0</v>
      </c>
      <c r="I28" s="30" t="s">
        <v>0</v>
      </c>
      <c r="J28" s="30" t="s">
        <v>0</v>
      </c>
      <c r="K28" s="30" t="s">
        <v>0</v>
      </c>
      <c r="L28" s="30" t="s">
        <v>0</v>
      </c>
      <c r="M28" s="30" t="s">
        <v>0</v>
      </c>
      <c r="N28" s="30" t="s">
        <v>0</v>
      </c>
      <c r="O28" s="30" t="s">
        <v>0</v>
      </c>
      <c r="P28" s="30" t="s">
        <v>0</v>
      </c>
      <c r="Q28" s="30" t="s">
        <v>0</v>
      </c>
      <c r="R28" s="43" t="s">
        <v>0</v>
      </c>
      <c r="S28" s="30" t="s">
        <v>0</v>
      </c>
    </row>
    <row r="30" spans="2:19">
      <c r="B30" s="158" t="s">
        <v>64</v>
      </c>
    </row>
    <row r="34" spans="3:18">
      <c r="C34" s="49"/>
      <c r="D34" s="35"/>
      <c r="E34" s="35"/>
      <c r="F34" s="35"/>
      <c r="G34" s="35"/>
      <c r="H34" s="35"/>
      <c r="I34" s="42"/>
      <c r="J34" s="35"/>
      <c r="L34" s="35"/>
      <c r="M34" s="41"/>
      <c r="N34" s="32"/>
      <c r="O34" s="32"/>
      <c r="P34" s="35"/>
      <c r="Q34" s="45"/>
      <c r="R34" s="35"/>
    </row>
  </sheetData>
  <phoneticPr fontId="20" type="noConversion"/>
  <dataValidations disablePrompts="1" count="4">
    <dataValidation type="list" allowBlank="1" showInputMessage="1" showErrorMessage="1" sqref="H34 J34 H5:H27 J5:J27" xr:uid="{00000000-0002-0000-1900-000000000000}">
      <formula1>Prices</formula1>
    </dataValidation>
    <dataValidation type="list" allowBlank="1" showInputMessage="1" showErrorMessage="1" sqref="G34 G5:G27" xr:uid="{00000000-0002-0000-1900-000001000000}">
      <formula1>Filter</formula1>
    </dataValidation>
    <dataValidation type="list" allowBlank="1" showInputMessage="1" showErrorMessage="1" sqref="F34 F5:F27" xr:uid="{00000000-0002-0000-1900-000002000000}">
      <formula1>Formats</formula1>
    </dataValidation>
    <dataValidation type="list" allowBlank="1" showInputMessage="1" showErrorMessage="1" sqref="E34 E5:E27" xr:uid="{00000000-0002-0000-1900-000003000000}">
      <formula1>Mounts</formula1>
    </dataValidation>
  </dataValidations>
  <hyperlinks>
    <hyperlink ref="R5" r:id="rId1" xr:uid="{CF2D7DFE-E972-4532-A9C3-76E47FDBD70A}"/>
    <hyperlink ref="B2" location="'Entocentric lenses'!A1" display="Back to overview" xr:uid="{E6CEF396-1F82-4E75-A821-7D9CB23B953E}"/>
    <hyperlink ref="B30" location="'Entocentric lens DB'!A1" display="Entocentric lens database" xr:uid="{18522095-55EE-4195-874A-DFCD5A255281}"/>
  </hyperlinks>
  <pageMargins left="0.3" right="0.3" top="0.5" bottom="0.5" header="0.1" footer="0.1"/>
  <pageSetup paperSize="9" scale="55" orientation="landscape"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4.1406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9.28515625" style="3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49.140625" style="3" customWidth="1"/>
    <col min="20" max="16384" width="9.140625" style="3"/>
  </cols>
  <sheetData>
    <row r="1" spans="1:19" ht="18.75">
      <c r="A1" s="2"/>
      <c r="B1" s="7" t="s">
        <v>252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Optart</v>
      </c>
      <c r="C5" s="49" t="s">
        <v>194</v>
      </c>
      <c r="D5" s="35">
        <f>IFERROR(VLOOKUP($C5,'Entocentric lens DB'!$B$6:$U$312,MATCH('Entocentric lens DB'!$D$4,'Entocentric lens DB'!$B$4:$U$4,0),0),"")</f>
        <v>75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1"</v>
      </c>
      <c r="G5" s="35" t="str">
        <f>IFERROR(VLOOKUP($C5,'Entocentric lens DB'!$B$6:$U$312,MATCH('Entocentric lens DB'!$H$4,'Entocentric lens DB'!$B$4:$U$4,0),0),"")</f>
        <v>M55XP0.75</v>
      </c>
      <c r="H5" s="35" t="str">
        <f>IFERROR(VLOOKUP($C5,'Entocentric lens DB'!$B$6:$U$312,MATCH('Entocentric lens DB'!$Q$4,'Entocentric lens DB'!$B$4:$U$4,0),0),"")</f>
        <v>On Request</v>
      </c>
      <c r="I5" s="42" t="str">
        <f>IFERROR(VLOOKUP($C5,'Entocentric lens DB'!$B$6:$U$312,MATCH('Entocentric lens DB'!$R$4,'Entocentric lens DB'!$B$4:$U$4,0),0),"")</f>
        <v>EL-16-40-TC-VIS-5D-C</v>
      </c>
      <c r="J5" s="35" t="str">
        <f>IFERROR(VLOOKUP($I5,'Optotune lens DB'!$B$5:$I$25,MATCH('Optotune lens DB'!$I$4,'Optotune lens DB'!$B$4:$I$4,0),0),"")</f>
        <v>500-1000$</v>
      </c>
      <c r="K5" s="3" t="s">
        <v>175</v>
      </c>
      <c r="L5" s="35" t="str">
        <f>IFERROR(VLOOKUP($C5,'Entocentric lens DB'!$B$6:$U$312,MATCH('Entocentric lens DB'!$S$4,'Entocentric lens DB'!$B$4:$U$4,0),0),"")</f>
        <v>NA</v>
      </c>
      <c r="M5" s="41"/>
      <c r="N5" s="78">
        <v>415</v>
      </c>
      <c r="O5" s="78">
        <v>350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5</v>
      </c>
    </row>
    <row r="6" spans="1:19">
      <c r="B6" s="3" t="str">
        <f>IFERROR(VLOOKUP($C6,'Entocentric lens DB'!$B$6:$U$312,MATCH('Entocentric lens DB'!$C$4,'Entocentric lens DB'!$B$4:$U$4,0),0),"")</f>
        <v>Optart</v>
      </c>
      <c r="C6" s="49" t="s">
        <v>195</v>
      </c>
      <c r="D6" s="35">
        <f>IFERROR(VLOOKUP($C6,'Entocentric lens DB'!$B$6:$U$312,MATCH('Entocentric lens DB'!$D$4,'Entocentric lens DB'!$B$4:$U$4,0),0),"")</f>
        <v>75</v>
      </c>
      <c r="E6" s="35" t="str">
        <f>IFERROR(VLOOKUP($C6,'Entocentric lens DB'!$B$6:$U$312,MATCH('Entocentric lens DB'!$F$4,'Entocentric lens DB'!$B$4:$U$4,0),0),"")</f>
        <v>C-mount</v>
      </c>
      <c r="F6" s="35" t="str">
        <f>IFERROR(VLOOKUP($C6,'Entocentric lens DB'!$B$6:$U$312,MATCH('Entocentric lens DB'!$G$4,'Entocentric lens DB'!$B$4:$U$4,0),0),"")</f>
        <v>2/3"</v>
      </c>
      <c r="G6" s="35" t="str">
        <f>IFERROR(VLOOKUP($C6,'Entocentric lens DB'!$B$6:$U$312,MATCH('Entocentric lens DB'!$H$4,'Entocentric lens DB'!$B$4:$U$4,0),0),"")</f>
        <v>M34XP0.5</v>
      </c>
      <c r="H6" s="35" t="str">
        <f>IFERROR(VLOOKUP($C6,'Entocentric lens DB'!$B$6:$U$312,MATCH('Entocentric lens DB'!$Q$4,'Entocentric lens DB'!$B$4:$U$4,0),0),"")</f>
        <v>On Request</v>
      </c>
      <c r="I6" s="42" t="str">
        <f>IFERROR(VLOOKUP($C6,'Entocentric lens DB'!$B$6:$U$312,MATCH('Entocentric lens DB'!$R$4,'Entocentric lens DB'!$B$4:$U$4,0),0),"")</f>
        <v>EL-16-40-TC-VIS-5D-C</v>
      </c>
      <c r="J6" s="35" t="str">
        <f>IFERROR(VLOOKUP($I6,'Optotune lens DB'!$B$5:$I$25,MATCH('Optotune lens DB'!$I$4,'Optotune lens DB'!$B$4:$I$4,0),0),"")</f>
        <v>500-1000$</v>
      </c>
      <c r="K6" s="3" t="s">
        <v>175</v>
      </c>
      <c r="L6" s="35" t="str">
        <f>IFERROR(VLOOKUP($C6,'Entocentric lens DB'!$B$6:$U$312,MATCH('Entocentric lens DB'!$S$4,'Entocentric lens DB'!$B$4:$U$4,0),0),"")</f>
        <v>NA</v>
      </c>
      <c r="M6" s="41"/>
      <c r="N6" s="78">
        <v>415</v>
      </c>
      <c r="O6" s="78">
        <v>350</v>
      </c>
      <c r="P6" s="35" t="s">
        <v>115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5</v>
      </c>
    </row>
    <row r="7" spans="1:19">
      <c r="B7" s="3" t="str">
        <f>IFERROR(VLOOKUP($C7,'Entocentric lens DB'!$B$6:$U$312,MATCH('Entocentric lens DB'!$C$4,'Entocentric lens DB'!$B$4:$U$4,0),0),"")</f>
        <v>Fujinon</v>
      </c>
      <c r="C7" s="28" t="s">
        <v>253</v>
      </c>
      <c r="D7" s="35">
        <f>IFERROR(VLOOKUP($C7,'Entocentric lens DB'!$B$6:$U$312,MATCH('Entocentric lens DB'!$D$4,'Entocentric lens DB'!$B$4:$U$4,0),0),"")</f>
        <v>75</v>
      </c>
      <c r="E7" s="35" t="str">
        <f>IFERROR(VLOOKUP($C7,'Entocentric lens DB'!$B$6:$U$312,MATCH('Entocentric lens DB'!$F$4,'Entocentric lens DB'!$B$4:$U$4,0),0),"")</f>
        <v>C-mount</v>
      </c>
      <c r="F7" s="35" t="str">
        <f>IFERROR(VLOOKUP($C7,'Entocentric lens DB'!$B$6:$U$312,MATCH('Entocentric lens DB'!$G$4,'Entocentric lens DB'!$B$4:$U$4,0),0),"")</f>
        <v>2/3"</v>
      </c>
      <c r="G7" s="35" t="str">
        <f>IFERROR(VLOOKUP($C7,'Entocentric lens DB'!$B$6:$U$312,MATCH('Entocentric lens DB'!$H$4,'Entocentric lens DB'!$B$4:$U$4,0),0),"")</f>
        <v>M30.5x0.5</v>
      </c>
      <c r="H7" s="35" t="str">
        <f>IFERROR(VLOOKUP($C7,'Entocentric lens DB'!$B$6:$U$312,MATCH('Entocentric lens DB'!$Q$4,'Entocentric lens DB'!$B$4:$U$4,0),0),"")</f>
        <v>&lt;100$</v>
      </c>
      <c r="I7" s="42" t="str">
        <f>IFERROR(VLOOKUP($C7,'Entocentric lens DB'!$B$6:$U$312,MATCH('Entocentric lens DB'!$R$4,'Entocentric lens DB'!$B$4:$U$4,0),0),"")</f>
        <v>EL-16-40-TC-VIS-5D-C</v>
      </c>
      <c r="J7" s="35" t="str">
        <f>IFERROR(VLOOKUP($I7,'Optotune lens DB'!$B$5:$I$25,MATCH('Optotune lens DB'!$I$4,'Optotune lens DB'!$B$4:$I$4,0),0),"")</f>
        <v>500-1000$</v>
      </c>
      <c r="K7" s="3" t="s">
        <v>175</v>
      </c>
      <c r="L7" s="35" t="str">
        <f>IFERROR(VLOOKUP($C7,'Entocentric lens DB'!$B$6:$U$312,MATCH('Entocentric lens DB'!$S$4,'Entocentric lens DB'!$B$4:$U$4,0),0),"")</f>
        <v>NA</v>
      </c>
      <c r="M7" s="41"/>
      <c r="N7" s="78">
        <v>415</v>
      </c>
      <c r="O7" s="78">
        <v>350</v>
      </c>
      <c r="P7" s="35" t="s">
        <v>115</v>
      </c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5</v>
      </c>
    </row>
    <row r="8" spans="1:19">
      <c r="B8" s="3" t="str">
        <f>IFERROR(VLOOKUP($C8,'Entocentric lens DB'!$B$6:$U$312,MATCH('Entocentric lens DB'!$C$4,'Entocentric lens DB'!$B$4:$U$4,0),0),"")</f>
        <v>Tamron</v>
      </c>
      <c r="C8" s="49" t="s">
        <v>254</v>
      </c>
      <c r="D8" s="35">
        <f>IFERROR(VLOOKUP($C8,'Entocentric lens DB'!$B$6:$U$312,MATCH('Entocentric lens DB'!$D$4,'Entocentric lens DB'!$B$4:$U$4,0),0),"")</f>
        <v>75</v>
      </c>
      <c r="E8" s="35" t="str">
        <f>IFERROR(VLOOKUP($C8,'Entocentric lens DB'!$B$6:$U$312,MATCH('Entocentric lens DB'!$F$4,'Entocentric lens DB'!$B$4:$U$4,0),0),"")</f>
        <v>C-mount</v>
      </c>
      <c r="F8" s="35" t="str">
        <f>IFERROR(VLOOKUP($C8,'Entocentric lens DB'!$B$6:$U$312,MATCH('Entocentric lens DB'!$G$4,'Entocentric lens DB'!$B$4:$U$4,0),0),"")</f>
        <v>1/1.2"</v>
      </c>
      <c r="G8" s="35" t="str">
        <f>IFERROR(VLOOKUP($C8,'Entocentric lens DB'!$B$6:$U$312,MATCH('Entocentric lens DB'!$H$4,'Entocentric lens DB'!$B$4:$U$4,0),0),"")</f>
        <v>M27x0.5</v>
      </c>
      <c r="H8" s="35" t="str">
        <f>IFERROR(VLOOKUP($C8,'Entocentric lens DB'!$B$6:$U$312,MATCH('Entocentric lens DB'!$Q$4,'Entocentric lens DB'!$B$4:$U$4,0),0),"")</f>
        <v>200-500$</v>
      </c>
      <c r="I8" s="42" t="str">
        <f>IFERROR(VLOOKUP($C8,'Entocentric lens DB'!$B$6:$U$312,MATCH('Entocentric lens DB'!$R$4,'Entocentric lens DB'!$B$4:$U$4,0),0),"")</f>
        <v>EL-16-40-TC-VIS-5D-M27</v>
      </c>
      <c r="J8" s="35" t="str">
        <f>IFERROR(VLOOKUP($I8,'Optotune lens DB'!$B$5:$I$25,MATCH('Optotune lens DB'!$I$4,'Optotune lens DB'!$B$4:$I$4,0),0),"")</f>
        <v>500-1000$</v>
      </c>
      <c r="K8" s="3" t="s">
        <v>175</v>
      </c>
      <c r="L8" s="35" t="str">
        <f>IFERROR(VLOOKUP($C8,'Entocentric lens DB'!$B$6:$U$312,MATCH('Entocentric lens DB'!$S$4,'Entocentric lens DB'!$B$4:$U$4,0),0),"")</f>
        <v>NA</v>
      </c>
      <c r="M8" s="41"/>
      <c r="N8" s="78">
        <v>415</v>
      </c>
      <c r="O8" s="78">
        <v>350</v>
      </c>
      <c r="P8" s="35" t="s">
        <v>115</v>
      </c>
      <c r="Q8" s="45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>3.5</v>
      </c>
    </row>
    <row r="9" spans="1:19">
      <c r="B9" s="3" t="str">
        <f>IFERROR(VLOOKUP($C9,'Entocentric lens DB'!$B$6:$U$312,MATCH('Entocentric lens DB'!$C$4,'Entocentric lens DB'!$B$4:$U$4,0),0),"")</f>
        <v>Tamron</v>
      </c>
      <c r="C9" s="49" t="s">
        <v>254</v>
      </c>
      <c r="D9" s="35">
        <f>IFERROR(VLOOKUP($C9,'Entocentric lens DB'!$B$6:$U$312,MATCH('Entocentric lens DB'!$D$4,'Entocentric lens DB'!$B$4:$U$4,0),0),"")</f>
        <v>75</v>
      </c>
      <c r="E9" s="35" t="str">
        <f>IFERROR(VLOOKUP($C9,'Entocentric lens DB'!$B$6:$U$312,MATCH('Entocentric lens DB'!$F$4,'Entocentric lens DB'!$B$4:$U$4,0),0),"")</f>
        <v>C-mount</v>
      </c>
      <c r="F9" s="35" t="str">
        <f>IFERROR(VLOOKUP($C9,'Entocentric lens DB'!$B$6:$U$312,MATCH('Entocentric lens DB'!$G$4,'Entocentric lens DB'!$B$4:$U$4,0),0),"")</f>
        <v>1/1.2"</v>
      </c>
      <c r="G9" s="35" t="str">
        <f>IFERROR(VLOOKUP($C9,'Entocentric lens DB'!$B$6:$U$312,MATCH('Entocentric lens DB'!$H$4,'Entocentric lens DB'!$B$4:$U$4,0),0),"")</f>
        <v>M27x0.5</v>
      </c>
      <c r="H9" s="35" t="str">
        <f>IFERROR(VLOOKUP($C9,'Entocentric lens DB'!$B$6:$U$312,MATCH('Entocentric lens DB'!$Q$4,'Entocentric lens DB'!$B$4:$U$4,0),0),"")</f>
        <v>200-500$</v>
      </c>
      <c r="I9" s="77" t="s">
        <v>179</v>
      </c>
      <c r="J9" s="35" t="str">
        <f>IFERROR(VLOOKUP($I9,'Optotune lens DB'!$B$5:$I$25,MATCH('Optotune lens DB'!$I$4,'Optotune lens DB'!$B$4:$I$4,0),0),"")</f>
        <v>500-1000$</v>
      </c>
      <c r="K9" s="3" t="s">
        <v>255</v>
      </c>
      <c r="L9" s="35" t="str">
        <f>IFERROR(VLOOKUP($C9,'Entocentric lens DB'!$B$6:$U$312,MATCH('Entocentric lens DB'!$S$4,'Entocentric lens DB'!$B$4:$U$4,0),0),"")</f>
        <v>NA</v>
      </c>
      <c r="M9" s="41">
        <f>IF(ISBLANK(C9),"",'Entocentric lenses'!$H$3)</f>
        <v>2300</v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>inf</v>
      </c>
      <c r="O9" s="32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>200</v>
      </c>
      <c r="P9" s="35" t="s">
        <v>115</v>
      </c>
      <c r="Q9" s="45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>3.5</v>
      </c>
    </row>
    <row r="10" spans="1:19">
      <c r="B10" s="3" t="str">
        <f>IFERROR(VLOOKUP($C10,'Entocentric lens DB'!$B$6:$U$312,MATCH('Entocentric lens DB'!$C$4,'Entocentric lens DB'!$B$4:$U$4,0),0),"")</f>
        <v/>
      </c>
      <c r="C10" s="49"/>
      <c r="D10" s="35" t="str">
        <f>IFERROR(VLOOKUP($C10,'Entocentric lens DB'!$B$6:$U$312,MATCH('Entocentric lens DB'!$D$4,'Entocentric lens DB'!$B$4:$U$4,0),0),"")</f>
        <v/>
      </c>
      <c r="E10" s="35" t="str">
        <f>IFERROR(VLOOKUP($C10,'Entocentric lens DB'!$B$6:$U$312,MATCH('Entocentric lens DB'!$F$4,'Entocentric lens DB'!$B$4:$U$4,0),0),"")</f>
        <v/>
      </c>
      <c r="F10" s="35" t="str">
        <f>IFERROR(VLOOKUP($C10,'Entocentric lens DB'!$B$6:$U$312,MATCH('Entocentric lens DB'!$G$4,'Entocentric lens DB'!$B$4:$U$4,0),0),"")</f>
        <v/>
      </c>
      <c r="G10" s="35" t="str">
        <f>IFERROR(VLOOKUP($C10,'Entocentric lens DB'!$B$6:$U$312,MATCH('Entocentric lens DB'!$H$4,'Entocentric lens DB'!$B$4:$U$4,0),0),"")</f>
        <v/>
      </c>
      <c r="H10" s="35" t="str">
        <f>IFERROR(VLOOKUP($C10,'Entocentric lens DB'!$B$6:$U$312,MATCH('Entocentric lens DB'!$Q$4,'Entocentric lens DB'!$B$4:$U$4,0),0),"")</f>
        <v/>
      </c>
      <c r="I10" s="42" t="str">
        <f>IFERROR(VLOOKUP($C10,'Entocentric lens DB'!$B$6:$U$312,MATCH('Entocentric lens DB'!$R$4,'Entocentric lens DB'!$B$4:$U$4,0),0),"")</f>
        <v/>
      </c>
      <c r="J10" s="35" t="str">
        <f>IFERROR(VLOOKUP($I10,'Optotune lens DB'!$B$5:$I$25,MATCH('Optotune lens DB'!$I$4,'Optotune lens DB'!$B$4:$I$4,0),0),"")</f>
        <v/>
      </c>
      <c r="L10" s="35" t="str">
        <f>IFERROR(VLOOKUP($C10,'Entocentric lens DB'!$B$6:$U$312,MATCH('Entocentric lens DB'!$S$4,'Entocentric lens DB'!$B$4:$U$4,0),0),"")</f>
        <v/>
      </c>
      <c r="M10" s="41" t="str">
        <f>IF(ISBLANK(C10),"",'Entocentric lenses'!$H$3)</f>
        <v/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/>
      </c>
      <c r="O10" s="32" t="str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/>
      </c>
      <c r="P10" s="35"/>
      <c r="Q10" s="45" t="str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/>
      </c>
    </row>
    <row r="11" spans="1:19">
      <c r="B11" s="3" t="str">
        <f>IFERROR(VLOOKUP($C11,'Entocentric lens DB'!$B$6:$U$312,MATCH('Entocentric lens DB'!$C$4,'Entocentric lens DB'!$B$4:$U$4,0),0),"")</f>
        <v/>
      </c>
      <c r="C11" s="49"/>
      <c r="D11" s="35" t="str">
        <f>IFERROR(VLOOKUP($C11,'Entocentric lens DB'!$B$6:$U$312,MATCH('Entocentric lens DB'!$D$4,'Entocentric lens DB'!$B$4:$U$4,0),0),"")</f>
        <v/>
      </c>
      <c r="E11" s="35" t="str">
        <f>IFERROR(VLOOKUP($C11,'Entocentric lens DB'!$B$6:$U$312,MATCH('Entocentric lens DB'!$F$4,'Entocentric lens DB'!$B$4:$U$4,0),0),"")</f>
        <v/>
      </c>
      <c r="F11" s="35" t="str">
        <f>IFERROR(VLOOKUP($C11,'Entocentric lens DB'!$B$6:$U$312,MATCH('Entocentric lens DB'!$G$4,'Entocentric lens DB'!$B$4:$U$4,0),0),"")</f>
        <v/>
      </c>
      <c r="G11" s="35" t="str">
        <f>IFERROR(VLOOKUP($C11,'Entocentric lens DB'!$B$6:$U$312,MATCH('Entocentric lens DB'!$H$4,'Entocentric lens DB'!$B$4:$U$4,0),0),"")</f>
        <v/>
      </c>
      <c r="H11" s="35" t="str">
        <f>IFERROR(VLOOKUP($C11,'Entocentric lens DB'!$B$6:$U$312,MATCH('Entocentric lens DB'!$Q$4,'Entocentric lens DB'!$B$4:$U$4,0),0),"")</f>
        <v/>
      </c>
      <c r="I11" s="42" t="str">
        <f>IFERROR(VLOOKUP($C11,'Entocentric lens DB'!$B$6:$U$312,MATCH('Entocentric lens DB'!$R$4,'Entocentric lens DB'!$B$4:$U$4,0),0),"")</f>
        <v/>
      </c>
      <c r="J11" s="35" t="str">
        <f>IFERROR(VLOOKUP($I11,'Optotune lens DB'!$B$5:$I$25,MATCH('Optotune lens DB'!$I$4,'Optotune lens DB'!$B$4:$I$4,0),0),"")</f>
        <v/>
      </c>
      <c r="L11" s="35" t="str">
        <f>IFERROR(VLOOKUP($C11,'Entocentric lens DB'!$B$6:$U$312,MATCH('Entocentric lens DB'!$S$4,'Entocentric lens DB'!$B$4:$U$4,0),0),"")</f>
        <v/>
      </c>
      <c r="M11" s="41" t="str">
        <f>IF(ISBLANK(C11),"",'Entocentric lenses'!$H$3)</f>
        <v/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/>
      </c>
      <c r="O11" s="32" t="str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/>
      </c>
      <c r="P11" s="35"/>
      <c r="Q11" s="45"/>
    </row>
    <row r="12" spans="1:19">
      <c r="D12" s="35"/>
      <c r="E12" s="35"/>
      <c r="F12" s="35"/>
      <c r="G12" s="35"/>
      <c r="H12" s="35"/>
      <c r="I12" s="42"/>
      <c r="J12" s="35"/>
      <c r="L12" s="35"/>
      <c r="M12" s="41" t="str">
        <f>IF(ISBLANK(C12),"",'Entocentric lenses'!$H$3)</f>
        <v/>
      </c>
      <c r="N12" s="32"/>
      <c r="O12" s="32"/>
      <c r="P12" s="35"/>
      <c r="Q12" s="45"/>
    </row>
    <row r="13" spans="1:19">
      <c r="D13" s="35"/>
      <c r="E13" s="35"/>
      <c r="F13" s="35"/>
      <c r="G13" s="35"/>
      <c r="H13" s="35"/>
      <c r="I13" s="42"/>
      <c r="J13" s="35"/>
      <c r="L13" s="35"/>
      <c r="M13" s="41" t="str">
        <f>IF(ISBLANK(C13),"",'Entocentric lenses'!$H$3)</f>
        <v/>
      </c>
      <c r="N13" s="32"/>
      <c r="O13" s="32"/>
      <c r="P13" s="35"/>
      <c r="Q13" s="45"/>
    </row>
    <row r="14" spans="1:19">
      <c r="D14" s="35"/>
      <c r="E14" s="35"/>
      <c r="F14" s="35"/>
      <c r="G14" s="35"/>
      <c r="H14" s="35"/>
      <c r="I14" s="42"/>
      <c r="J14" s="35"/>
      <c r="L14" s="35"/>
      <c r="M14" s="41" t="str">
        <f>IF(ISBLANK(C14),"",'Entocentric lenses'!$H$3)</f>
        <v/>
      </c>
      <c r="N14" s="32"/>
      <c r="O14" s="32"/>
      <c r="P14" s="35"/>
      <c r="Q14" s="45"/>
    </row>
    <row r="15" spans="1:19">
      <c r="D15" s="35"/>
      <c r="E15" s="35"/>
      <c r="F15" s="35"/>
      <c r="G15" s="35"/>
      <c r="H15" s="35"/>
      <c r="I15" s="42"/>
      <c r="J15" s="35"/>
      <c r="L15" s="35"/>
      <c r="M15" s="41" t="str">
        <f>IF(ISBLANK(C15),"",'Entocentric lenses'!$H$3)</f>
        <v/>
      </c>
      <c r="N15" s="32"/>
      <c r="O15" s="32"/>
      <c r="P15" s="35"/>
      <c r="Q15" s="45"/>
    </row>
    <row r="16" spans="1:19">
      <c r="D16" s="35"/>
      <c r="E16" s="35"/>
      <c r="F16" s="35"/>
      <c r="G16" s="35"/>
      <c r="H16" s="35"/>
      <c r="I16" s="42"/>
      <c r="J16" s="35"/>
      <c r="L16" s="35"/>
      <c r="M16" s="41" t="str">
        <f>IF(ISBLANK(C16),"",'Entocentric lenses'!$H$3)</f>
        <v/>
      </c>
      <c r="N16" s="32"/>
      <c r="O16" s="32"/>
      <c r="P16" s="35"/>
      <c r="Q16" s="45"/>
    </row>
    <row r="17" spans="2:19">
      <c r="D17" s="35"/>
      <c r="E17" s="35"/>
      <c r="F17" s="35"/>
      <c r="G17" s="35"/>
      <c r="H17" s="35"/>
      <c r="I17" s="42"/>
      <c r="J17" s="35"/>
      <c r="L17" s="35"/>
      <c r="M17" s="41" t="str">
        <f>IF(ISBLANK(C17),"",'Entocentric lenses'!$H$3)</f>
        <v/>
      </c>
      <c r="N17" s="32"/>
      <c r="O17" s="32"/>
      <c r="P17" s="35"/>
      <c r="Q17" s="45"/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IF(ISBLANK(C20),"",'Overview (Tele)'!$H$3)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 t="s">
        <v>0</v>
      </c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30" t="s">
        <v>0</v>
      </c>
      <c r="Q21" s="30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phoneticPr fontId="20" type="noConversion"/>
  <dataValidations count="4">
    <dataValidation type="list" allowBlank="1" showInputMessage="1" showErrorMessage="1" sqref="E5:E20" xr:uid="{00000000-0002-0000-1A00-000000000000}">
      <formula1>Mounts</formula1>
    </dataValidation>
    <dataValidation type="list" allowBlank="1" showInputMessage="1" showErrorMessage="1" sqref="F5:F20" xr:uid="{00000000-0002-0000-1A00-000001000000}">
      <formula1>Formats</formula1>
    </dataValidation>
    <dataValidation type="list" allowBlank="1" showInputMessage="1" showErrorMessage="1" sqref="G5:G20" xr:uid="{00000000-0002-0000-1A00-000002000000}">
      <formula1>Filter</formula1>
    </dataValidation>
    <dataValidation type="list" allowBlank="1" showInputMessage="1" showErrorMessage="1" sqref="J5:J20 H5:H20" xr:uid="{00000000-0002-0000-1A00-000003000000}">
      <formula1>Prices</formula1>
    </dataValidation>
  </dataValidations>
  <hyperlinks>
    <hyperlink ref="B2" location="'Entocentric lenses'!A1" display="Back to overview" xr:uid="{A266FAFD-5B76-4664-BC05-45081EF6F0F2}"/>
    <hyperlink ref="B23" location="'Entocentric lens DB'!A1" display="Entocentric lens database" xr:uid="{B30E3293-137F-4509-A6E5-3D6A54049E4A}"/>
  </hyperlinks>
  <pageMargins left="0.3" right="0.3" top="0.5" bottom="0.5" header="0.1" footer="0.1"/>
  <pageSetup paperSize="9" scale="55" orientation="landscape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77E27-E550-4318-9116-4ECAD9718F30}">
  <sheetPr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4.1406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49.140625" style="3" customWidth="1"/>
    <col min="20" max="16384" width="9.140625" style="3"/>
  </cols>
  <sheetData>
    <row r="1" spans="1:19" ht="18.75">
      <c r="A1" s="2"/>
      <c r="B1" s="7" t="s">
        <v>256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Sill Optics</v>
      </c>
      <c r="C5" s="49" t="s">
        <v>257</v>
      </c>
      <c r="D5" s="35">
        <f>IFERROR(VLOOKUP($C5,'Entocentric lens DB'!$B$6:$U$312,MATCH('Entocentric lens DB'!$D$4,'Entocentric lens DB'!$B$4:$U$4,0),0),"")</f>
        <v>150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2/3"</v>
      </c>
      <c r="G5" s="35">
        <f>IFERROR(VLOOKUP($C5,'Entocentric lens DB'!$B$6:$U$312,MATCH('Entocentric lens DB'!$H$4,'Entocentric lens DB'!$B$4:$U$4,0),0),"")</f>
        <v>0</v>
      </c>
      <c r="H5" s="35" t="str">
        <f>IFERROR(VLOOKUP($C5,'Entocentric lens DB'!$B$6:$U$312,MATCH('Entocentric lens DB'!$Q$4,'Entocentric lens DB'!$B$4:$U$4,0),0),"")</f>
        <v>1000-1500$</v>
      </c>
      <c r="I5" s="42" t="str">
        <f>IFERROR(VLOOKUP($C5,'Entocentric lens DB'!$B$6:$U$312,MATCH('Entocentric lens DB'!$R$4,'Entocentric lens DB'!$B$4:$U$4,0),0),"")</f>
        <v>EL-16-40-TC-VIS-5D-M42</v>
      </c>
      <c r="J5" s="35" t="str">
        <f>IFERROR(VLOOKUP($I5,'Optotune lens DB'!$B$5:$I$25,MATCH('Optotune lens DB'!$I$4,'Optotune lens DB'!$B$4:$I$4,0),0),"")</f>
        <v>500-1000$</v>
      </c>
      <c r="K5" s="3" t="s">
        <v>119</v>
      </c>
      <c r="L5" s="35" t="str">
        <f>IFERROR(VLOOKUP($C5,'Entocentric lens DB'!$B$6:$U$312,MATCH('Entocentric lens DB'!$S$4,'Entocentric lens DB'!$B$4:$U$4,0),0),"")</f>
        <v>NA</v>
      </c>
      <c r="M5" s="41"/>
      <c r="N5" s="78"/>
      <c r="O5" s="78"/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5</v>
      </c>
      <c r="R5" s="35"/>
      <c r="S5" s="3" t="s">
        <v>258</v>
      </c>
    </row>
    <row r="6" spans="1:19">
      <c r="B6" s="3" t="str">
        <f>IFERROR(VLOOKUP($C6,'Entocentric lens DB'!$B$6:$U$312,MATCH('Entocentric lens DB'!$C$4,'Entocentric lens DB'!$B$4:$U$4,0),0),"")</f>
        <v>Sill Optics</v>
      </c>
      <c r="C6" s="49" t="s">
        <v>259</v>
      </c>
      <c r="D6" s="35">
        <f>IFERROR(VLOOKUP($C6,'Entocentric lens DB'!$B$6:$U$312,MATCH('Entocentric lens DB'!$D$4,'Entocentric lens DB'!$B$4:$U$4,0),0),"")</f>
        <v>300</v>
      </c>
      <c r="E6" s="35" t="str">
        <f>IFERROR(VLOOKUP($C6,'Entocentric lens DB'!$B$6:$U$312,MATCH('Entocentric lens DB'!$F$4,'Entocentric lens DB'!$B$4:$U$4,0),0),"")</f>
        <v>C-mount</v>
      </c>
      <c r="F6" s="35" t="str">
        <f>IFERROR(VLOOKUP($C6,'Entocentric lens DB'!$B$6:$U$312,MATCH('Entocentric lens DB'!$G$4,'Entocentric lens DB'!$B$4:$U$4,0),0),"")</f>
        <v>2/3"</v>
      </c>
      <c r="G6" s="35">
        <f>IFERROR(VLOOKUP($C6,'Entocentric lens DB'!$B$6:$U$312,MATCH('Entocentric lens DB'!$H$4,'Entocentric lens DB'!$B$4:$U$4,0),0),"")</f>
        <v>0</v>
      </c>
      <c r="H6" s="35" t="str">
        <f>IFERROR(VLOOKUP($C6,'Entocentric lens DB'!$B$6:$U$312,MATCH('Entocentric lens DB'!$Q$4,'Entocentric lens DB'!$B$4:$U$4,0),0),"")</f>
        <v>1000-1500$</v>
      </c>
      <c r="I6" s="42" t="str">
        <f>IFERROR(VLOOKUP($C6,'Entocentric lens DB'!$B$6:$U$312,MATCH('Entocentric lens DB'!$R$4,'Entocentric lens DB'!$B$4:$U$4,0),0),"")</f>
        <v>EL-16-40-TC-VIS-5D-M42</v>
      </c>
      <c r="J6" s="35" t="str">
        <f>IFERROR(VLOOKUP($I6,'Optotune lens DB'!$B$5:$I$25,MATCH('Optotune lens DB'!$I$4,'Optotune lens DB'!$B$4:$I$4,0),0),"")</f>
        <v>500-1000$</v>
      </c>
      <c r="K6" s="3" t="s">
        <v>119</v>
      </c>
      <c r="L6" s="35" t="str">
        <f>IFERROR(VLOOKUP($C6,'Entocentric lens DB'!$B$6:$U$312,MATCH('Entocentric lens DB'!$S$4,'Entocentric lens DB'!$B$4:$U$4,0),0),"")</f>
        <v>NA</v>
      </c>
      <c r="M6" s="41"/>
      <c r="N6" s="78"/>
      <c r="O6" s="78"/>
      <c r="P6" s="35" t="s">
        <v>115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8</v>
      </c>
      <c r="R6" s="82" t="s">
        <v>129</v>
      </c>
      <c r="S6" s="3" t="s">
        <v>258</v>
      </c>
    </row>
    <row r="7" spans="1:19">
      <c r="B7" s="3" t="str">
        <f>IFERROR(VLOOKUP($C7,'Entocentric lens DB'!$B$6:$U$312,MATCH('Entocentric lens DB'!$C$4,'Entocentric lens DB'!$B$4:$U$4,0),0),"")</f>
        <v/>
      </c>
      <c r="C7" s="28"/>
      <c r="D7" s="35" t="str">
        <f>IFERROR(VLOOKUP($C7,'Entocentric lens DB'!$B$6:$U$312,MATCH('Entocentric lens DB'!$D$4,'Entocentric lens DB'!$B$4:$U$4,0),0),"")</f>
        <v/>
      </c>
      <c r="E7" s="35" t="str">
        <f>IFERROR(VLOOKUP($C7,'Entocentric lens DB'!$B$6:$U$312,MATCH('Entocentric lens DB'!$F$4,'Entocentric lens DB'!$B$4:$U$4,0),0),"")</f>
        <v/>
      </c>
      <c r="F7" s="35" t="str">
        <f>IFERROR(VLOOKUP($C7,'Entocentric lens DB'!$B$6:$U$312,MATCH('Entocentric lens DB'!$G$4,'Entocentric lens DB'!$B$4:$U$4,0),0),"")</f>
        <v/>
      </c>
      <c r="G7" s="35" t="str">
        <f>IFERROR(VLOOKUP($C7,'Entocentric lens DB'!$B$6:$U$312,MATCH('Entocentric lens DB'!$H$4,'Entocentric lens DB'!$B$4:$U$4,0),0),"")</f>
        <v/>
      </c>
      <c r="H7" s="35" t="str">
        <f>IFERROR(VLOOKUP($C7,'Entocentric lens DB'!$B$6:$U$312,MATCH('Entocentric lens DB'!$Q$4,'Entocentric lens DB'!$B$4:$U$4,0),0),"")</f>
        <v/>
      </c>
      <c r="I7" s="42" t="str">
        <f>IFERROR(VLOOKUP($C7,'Entocentric lens DB'!$B$6:$U$312,MATCH('Entocentric lens DB'!$R$4,'Entocentric lens DB'!$B$4:$U$4,0),0),"")</f>
        <v/>
      </c>
      <c r="J7" s="35" t="str">
        <f>IFERROR(VLOOKUP($I7,'Optotune lens DB'!$B$5:$I$25,MATCH('Optotune lens DB'!$I$4,'Optotune lens DB'!$B$4:$I$4,0),0),"")</f>
        <v/>
      </c>
      <c r="L7" s="35" t="str">
        <f>IFERROR(VLOOKUP($C7,'Entocentric lens DB'!$B$6:$U$312,MATCH('Entocentric lens DB'!$S$4,'Entocentric lens DB'!$B$4:$U$4,0),0),"")</f>
        <v/>
      </c>
      <c r="M7" s="41"/>
      <c r="N7" s="78"/>
      <c r="O7" s="78"/>
      <c r="P7" s="35"/>
      <c r="Q7" s="45" t="str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/>
      </c>
      <c r="R7" s="35"/>
    </row>
    <row r="8" spans="1:19">
      <c r="B8" s="3" t="str">
        <f>IFERROR(VLOOKUP($C8,'Entocentric lens DB'!$B$6:$U$312,MATCH('Entocentric lens DB'!$C$4,'Entocentric lens DB'!$B$4:$U$4,0),0),"")</f>
        <v/>
      </c>
      <c r="C8" s="28"/>
      <c r="D8" s="35" t="str">
        <f>IFERROR(VLOOKUP($C8,'Entocentric lens DB'!$B$6:$U$312,MATCH('Entocentric lens DB'!$D$4,'Entocentric lens DB'!$B$4:$U$4,0),0),"")</f>
        <v/>
      </c>
      <c r="E8" s="35" t="str">
        <f>IFERROR(VLOOKUP($C8,'Entocentric lens DB'!$B$6:$U$312,MATCH('Entocentric lens DB'!$F$4,'Entocentric lens DB'!$B$4:$U$4,0),0),"")</f>
        <v/>
      </c>
      <c r="F8" s="35" t="str">
        <f>IFERROR(VLOOKUP($C8,'Entocentric lens DB'!$B$6:$U$312,MATCH('Entocentric lens DB'!$G$4,'Entocentric lens DB'!$B$4:$U$4,0),0),"")</f>
        <v/>
      </c>
      <c r="G8" s="35" t="str">
        <f>IFERROR(VLOOKUP($C8,'Entocentric lens DB'!$B$6:$U$312,MATCH('Entocentric lens DB'!$H$4,'Entocentric lens DB'!$B$4:$U$4,0),0),"")</f>
        <v/>
      </c>
      <c r="H8" s="35" t="str">
        <f>IFERROR(VLOOKUP($C8,'Entocentric lens DB'!$B$6:$U$312,MATCH('Entocentric lens DB'!$Q$4,'Entocentric lens DB'!$B$4:$U$4,0),0),"")</f>
        <v/>
      </c>
      <c r="I8" s="42" t="str">
        <f>IFERROR(VLOOKUP($C8,'Entocentric lens DB'!$B$6:$U$312,MATCH('Entocentric lens DB'!$R$4,'Entocentric lens DB'!$B$4:$U$4,0),0),"")</f>
        <v/>
      </c>
      <c r="J8" s="35" t="str">
        <f>IFERROR(VLOOKUP($I8,'Optotune lens DB'!$B$5:$I$25,MATCH('Optotune lens DB'!$I$4,'Optotune lens DB'!$B$4:$I$4,0),0),"")</f>
        <v/>
      </c>
      <c r="L8" s="35" t="str">
        <f>IFERROR(VLOOKUP($C8,'Entocentric lens DB'!$B$6:$U$312,MATCH('Entocentric lens DB'!$S$4,'Entocentric lens DB'!$B$4:$U$4,0),0),"")</f>
        <v/>
      </c>
      <c r="M8" s="41"/>
      <c r="N8" s="78"/>
      <c r="O8" s="78"/>
      <c r="P8" s="35"/>
      <c r="Q8" s="45" t="str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/>
      </c>
      <c r="R8" s="35"/>
    </row>
    <row r="9" spans="1:19">
      <c r="B9" s="3" t="str">
        <f>IFERROR(VLOOKUP($C9,'Entocentric lens DB'!$B$6:$U$312,MATCH('Entocentric lens DB'!$C$4,'Entocentric lens DB'!$B$4:$U$4,0),0),"")</f>
        <v/>
      </c>
      <c r="C9" s="28"/>
      <c r="D9" s="35" t="str">
        <f>IFERROR(VLOOKUP($C9,'Entocentric lens DB'!$B$6:$U$312,MATCH('Entocentric lens DB'!$D$4,'Entocentric lens DB'!$B$4:$U$4,0),0),"")</f>
        <v/>
      </c>
      <c r="E9" s="35" t="str">
        <f>IFERROR(VLOOKUP($C9,'Entocentric lens DB'!$B$6:$U$312,MATCH('Entocentric lens DB'!$F$4,'Entocentric lens DB'!$B$4:$U$4,0),0),"")</f>
        <v/>
      </c>
      <c r="F9" s="35" t="str">
        <f>IFERROR(VLOOKUP($C9,'Entocentric lens DB'!$B$6:$U$312,MATCH('Entocentric lens DB'!$G$4,'Entocentric lens DB'!$B$4:$U$4,0),0),"")</f>
        <v/>
      </c>
      <c r="G9" s="35" t="str">
        <f>IFERROR(VLOOKUP($C9,'Entocentric lens DB'!$B$6:$U$312,MATCH('Entocentric lens DB'!$H$4,'Entocentric lens DB'!$B$4:$U$4,0),0),"")</f>
        <v/>
      </c>
      <c r="H9" s="35" t="str">
        <f>IFERROR(VLOOKUP($C9,'Entocentric lens DB'!$B$6:$U$312,MATCH('Entocentric lens DB'!$Q$4,'Entocentric lens DB'!$B$4:$U$4,0),0),"")</f>
        <v/>
      </c>
      <c r="I9" s="42" t="str">
        <f>IFERROR(VLOOKUP($C9,'Entocentric lens DB'!$B$6:$U$312,MATCH('Entocentric lens DB'!$R$4,'Entocentric lens DB'!$B$4:$U$4,0),0),"")</f>
        <v/>
      </c>
      <c r="J9" s="35" t="str">
        <f>IFERROR(VLOOKUP($I9,'Optotune lens DB'!$B$5:$I$25,MATCH('Optotune lens DB'!$I$4,'Optotune lens DB'!$B$4:$I$4,0),0),"")</f>
        <v/>
      </c>
      <c r="L9" s="35" t="str">
        <f>IFERROR(VLOOKUP($C9,'Entocentric lens DB'!$B$6:$U$312,MATCH('Entocentric lens DB'!$S$4,'Entocentric lens DB'!$B$4:$U$4,0),0),"")</f>
        <v/>
      </c>
      <c r="M9" s="41"/>
      <c r="N9" s="78"/>
      <c r="O9" s="78"/>
      <c r="P9" s="35"/>
      <c r="Q9" s="45" t="str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/>
      </c>
      <c r="R9" s="35"/>
    </row>
    <row r="10" spans="1:19">
      <c r="B10" s="3" t="str">
        <f>IFERROR(VLOOKUP($C10,'Entocentric lens DB'!$B$6:$U$312,MATCH('Entocentric lens DB'!$C$4,'Entocentric lens DB'!$B$4:$U$4,0),0),"")</f>
        <v/>
      </c>
      <c r="C10" s="28"/>
      <c r="D10" s="35" t="str">
        <f>IFERROR(VLOOKUP($C10,'Entocentric lens DB'!$B$6:$U$312,MATCH('Entocentric lens DB'!$D$4,'Entocentric lens DB'!$B$4:$U$4,0),0),"")</f>
        <v/>
      </c>
      <c r="E10" s="35" t="str">
        <f>IFERROR(VLOOKUP($C10,'Entocentric lens DB'!$B$6:$U$312,MATCH('Entocentric lens DB'!$F$4,'Entocentric lens DB'!$B$4:$U$4,0),0),"")</f>
        <v/>
      </c>
      <c r="F10" s="35" t="str">
        <f>IFERROR(VLOOKUP($C10,'Entocentric lens DB'!$B$6:$U$312,MATCH('Entocentric lens DB'!$G$4,'Entocentric lens DB'!$B$4:$U$4,0),0),"")</f>
        <v/>
      </c>
      <c r="G10" s="35" t="str">
        <f>IFERROR(VLOOKUP($C10,'Entocentric lens DB'!$B$6:$U$312,MATCH('Entocentric lens DB'!$H$4,'Entocentric lens DB'!$B$4:$U$4,0),0),"")</f>
        <v/>
      </c>
      <c r="H10" s="35" t="str">
        <f>IFERROR(VLOOKUP($C10,'Entocentric lens DB'!$B$6:$U$312,MATCH('Entocentric lens DB'!$Q$4,'Entocentric lens DB'!$B$4:$U$4,0),0),"")</f>
        <v/>
      </c>
      <c r="I10" s="42" t="str">
        <f>IFERROR(VLOOKUP($C10,'Entocentric lens DB'!$B$6:$U$312,MATCH('Entocentric lens DB'!$R$4,'Entocentric lens DB'!$B$4:$U$4,0),0),"")</f>
        <v/>
      </c>
      <c r="J10" s="35" t="str">
        <f>IFERROR(VLOOKUP($I10,'Optotune lens DB'!$B$5:$I$25,MATCH('Optotune lens DB'!$I$4,'Optotune lens DB'!$B$4:$I$4,0),0),"")</f>
        <v/>
      </c>
      <c r="L10" s="35" t="str">
        <f>IFERROR(VLOOKUP($C10,'Entocentric lens DB'!$B$6:$U$312,MATCH('Entocentric lens DB'!$S$4,'Entocentric lens DB'!$B$4:$U$4,0),0),"")</f>
        <v/>
      </c>
      <c r="M10" s="41"/>
      <c r="N10" s="78"/>
      <c r="O10" s="78"/>
      <c r="P10" s="35"/>
      <c r="Q10" s="45" t="str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/>
      </c>
      <c r="R10" s="35"/>
    </row>
    <row r="11" spans="1:19">
      <c r="B11" s="3" t="str">
        <f>IFERROR(VLOOKUP($C11,'Entocentric lens DB'!$B$6:$U$312,MATCH('Entocentric lens DB'!$C$4,'Entocentric lens DB'!$B$4:$U$4,0),0),"")</f>
        <v/>
      </c>
      <c r="C11" s="28"/>
      <c r="D11" s="35" t="str">
        <f>IFERROR(VLOOKUP($C11,'Entocentric lens DB'!$B$6:$U$312,MATCH('Entocentric lens DB'!$D$4,'Entocentric lens DB'!$B$4:$U$4,0),0),"")</f>
        <v/>
      </c>
      <c r="E11" s="35" t="str">
        <f>IFERROR(VLOOKUP($C11,'Entocentric lens DB'!$B$6:$U$312,MATCH('Entocentric lens DB'!$F$4,'Entocentric lens DB'!$B$4:$U$4,0),0),"")</f>
        <v/>
      </c>
      <c r="F11" s="35" t="str">
        <f>IFERROR(VLOOKUP($C11,'Entocentric lens DB'!$B$6:$U$312,MATCH('Entocentric lens DB'!$G$4,'Entocentric lens DB'!$B$4:$U$4,0),0),"")</f>
        <v/>
      </c>
      <c r="G11" s="35" t="str">
        <f>IFERROR(VLOOKUP($C11,'Entocentric lens DB'!$B$6:$U$312,MATCH('Entocentric lens DB'!$H$4,'Entocentric lens DB'!$B$4:$U$4,0),0),"")</f>
        <v/>
      </c>
      <c r="H11" s="35" t="str">
        <f>IFERROR(VLOOKUP($C11,'Entocentric lens DB'!$B$6:$U$312,MATCH('Entocentric lens DB'!$Q$4,'Entocentric lens DB'!$B$4:$U$4,0),0),"")</f>
        <v/>
      </c>
      <c r="I11" s="42" t="str">
        <f>IFERROR(VLOOKUP($C11,'Entocentric lens DB'!$B$6:$U$312,MATCH('Entocentric lens DB'!$R$4,'Entocentric lens DB'!$B$4:$U$4,0),0),"")</f>
        <v/>
      </c>
      <c r="J11" s="35" t="str">
        <f>IFERROR(VLOOKUP($I11,'Optotune lens DB'!$B$5:$I$25,MATCH('Optotune lens DB'!$I$4,'Optotune lens DB'!$B$4:$I$4,0),0),"")</f>
        <v/>
      </c>
      <c r="L11" s="35" t="str">
        <f>IFERROR(VLOOKUP($C11,'Entocentric lens DB'!$B$6:$U$312,MATCH('Entocentric lens DB'!$S$4,'Entocentric lens DB'!$B$4:$U$4,0),0),"")</f>
        <v/>
      </c>
      <c r="M11" s="41"/>
      <c r="N11" s="78"/>
      <c r="O11" s="78"/>
      <c r="P11" s="35"/>
      <c r="Q11" s="45" t="str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/>
      </c>
      <c r="R11" s="35"/>
    </row>
    <row r="12" spans="1:19">
      <c r="B12" s="3" t="str">
        <f>IFERROR(VLOOKUP($C12,'Entocentric lens DB'!$B$6:$U$312,MATCH('Entocentric lens DB'!$C$4,'Entocentric lens DB'!$B$4:$U$4,0),0),"")</f>
        <v/>
      </c>
      <c r="C12" s="28"/>
      <c r="D12" s="35" t="str">
        <f>IFERROR(VLOOKUP($C12,'Entocentric lens DB'!$B$6:$U$312,MATCH('Entocentric lens DB'!$D$4,'Entocentric lens DB'!$B$4:$U$4,0),0),"")</f>
        <v/>
      </c>
      <c r="E12" s="35" t="str">
        <f>IFERROR(VLOOKUP($C12,'Entocentric lens DB'!$B$6:$U$312,MATCH('Entocentric lens DB'!$F$4,'Entocentric lens DB'!$B$4:$U$4,0),0),"")</f>
        <v/>
      </c>
      <c r="F12" s="35" t="str">
        <f>IFERROR(VLOOKUP($C12,'Entocentric lens DB'!$B$6:$U$312,MATCH('Entocentric lens DB'!$G$4,'Entocentric lens DB'!$B$4:$U$4,0),0),"")</f>
        <v/>
      </c>
      <c r="G12" s="35" t="str">
        <f>IFERROR(VLOOKUP($C12,'Entocentric lens DB'!$B$6:$U$312,MATCH('Entocentric lens DB'!$H$4,'Entocentric lens DB'!$B$4:$U$4,0),0),"")</f>
        <v/>
      </c>
      <c r="H12" s="35" t="str">
        <f>IFERROR(VLOOKUP($C12,'Entocentric lens DB'!$B$6:$U$312,MATCH('Entocentric lens DB'!$Q$4,'Entocentric lens DB'!$B$4:$U$4,0),0),"")</f>
        <v/>
      </c>
      <c r="I12" s="42" t="str">
        <f>IFERROR(VLOOKUP($C12,'Entocentric lens DB'!$B$6:$U$312,MATCH('Entocentric lens DB'!$R$4,'Entocentric lens DB'!$B$4:$U$4,0),0),"")</f>
        <v/>
      </c>
      <c r="J12" s="35" t="str">
        <f>IFERROR(VLOOKUP($I12,'Optotune lens DB'!$B$5:$I$25,MATCH('Optotune lens DB'!$I$4,'Optotune lens DB'!$B$4:$I$4,0),0),"")</f>
        <v/>
      </c>
      <c r="L12" s="35" t="str">
        <f>IFERROR(VLOOKUP($C12,'Entocentric lens DB'!$B$6:$U$312,MATCH('Entocentric lens DB'!$S$4,'Entocentric lens DB'!$B$4:$U$4,0),0),"")</f>
        <v/>
      </c>
      <c r="M12" s="41"/>
      <c r="N12" s="78"/>
      <c r="O12" s="78"/>
      <c r="P12" s="35"/>
      <c r="Q12" s="45" t="str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/>
      </c>
      <c r="R12" s="35"/>
    </row>
    <row r="13" spans="1:19">
      <c r="B13" s="3" t="str">
        <f>IFERROR(VLOOKUP($C13,'Entocentric lens DB'!$B$6:$U$312,MATCH('Entocentric lens DB'!$C$4,'Entocentric lens DB'!$B$4:$U$4,0),0),"")</f>
        <v/>
      </c>
      <c r="C13" s="28"/>
      <c r="D13" s="35" t="str">
        <f>IFERROR(VLOOKUP($C13,'Entocentric lens DB'!$B$6:$U$312,MATCH('Entocentric lens DB'!$D$4,'Entocentric lens DB'!$B$4:$U$4,0),0),"")</f>
        <v/>
      </c>
      <c r="E13" s="35" t="str">
        <f>IFERROR(VLOOKUP($C13,'Entocentric lens DB'!$B$6:$U$312,MATCH('Entocentric lens DB'!$F$4,'Entocentric lens DB'!$B$4:$U$4,0),0),"")</f>
        <v/>
      </c>
      <c r="F13" s="35" t="str">
        <f>IFERROR(VLOOKUP($C13,'Entocentric lens DB'!$B$6:$U$312,MATCH('Entocentric lens DB'!$G$4,'Entocentric lens DB'!$B$4:$U$4,0),0),"")</f>
        <v/>
      </c>
      <c r="G13" s="35" t="str">
        <f>IFERROR(VLOOKUP($C13,'Entocentric lens DB'!$B$6:$U$312,MATCH('Entocentric lens DB'!$H$4,'Entocentric lens DB'!$B$4:$U$4,0),0),"")</f>
        <v/>
      </c>
      <c r="H13" s="35" t="str">
        <f>IFERROR(VLOOKUP($C13,'Entocentric lens DB'!$B$6:$U$312,MATCH('Entocentric lens DB'!$Q$4,'Entocentric lens DB'!$B$4:$U$4,0),0),"")</f>
        <v/>
      </c>
      <c r="I13" s="42" t="str">
        <f>IFERROR(VLOOKUP($C13,'Entocentric lens DB'!$B$6:$U$312,MATCH('Entocentric lens DB'!$R$4,'Entocentric lens DB'!$B$4:$U$4,0),0),"")</f>
        <v/>
      </c>
      <c r="J13" s="35" t="str">
        <f>IFERROR(VLOOKUP($I13,'Optotune lens DB'!$B$5:$I$25,MATCH('Optotune lens DB'!$I$4,'Optotune lens DB'!$B$4:$I$4,0),0),"")</f>
        <v/>
      </c>
      <c r="L13" s="35" t="str">
        <f>IFERROR(VLOOKUP($C13,'Entocentric lens DB'!$B$6:$U$312,MATCH('Entocentric lens DB'!$S$4,'Entocentric lens DB'!$B$4:$U$4,0),0),"")</f>
        <v/>
      </c>
      <c r="M13" s="41"/>
      <c r="N13" s="78"/>
      <c r="O13" s="78"/>
      <c r="P13" s="35"/>
      <c r="Q13" s="45" t="str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/>
      </c>
      <c r="R13" s="35"/>
    </row>
    <row r="14" spans="1:19">
      <c r="B14" s="3" t="str">
        <f>IFERROR(VLOOKUP($C14,'Entocentric lens DB'!$B$6:$U$312,MATCH('Entocentric lens DB'!$C$4,'Entocentric lens DB'!$B$4:$U$4,0),0),"")</f>
        <v/>
      </c>
      <c r="C14" s="28"/>
      <c r="D14" s="35" t="str">
        <f>IFERROR(VLOOKUP($C14,'Entocentric lens DB'!$B$6:$U$312,MATCH('Entocentric lens DB'!$D$4,'Entocentric lens DB'!$B$4:$U$4,0),0),"")</f>
        <v/>
      </c>
      <c r="E14" s="35" t="str">
        <f>IFERROR(VLOOKUP($C14,'Entocentric lens DB'!$B$6:$U$312,MATCH('Entocentric lens DB'!$F$4,'Entocentric lens DB'!$B$4:$U$4,0),0),"")</f>
        <v/>
      </c>
      <c r="F14" s="35" t="str">
        <f>IFERROR(VLOOKUP($C14,'Entocentric lens DB'!$B$6:$U$312,MATCH('Entocentric lens DB'!$G$4,'Entocentric lens DB'!$B$4:$U$4,0),0),"")</f>
        <v/>
      </c>
      <c r="G14" s="35" t="str">
        <f>IFERROR(VLOOKUP($C14,'Entocentric lens DB'!$B$6:$U$312,MATCH('Entocentric lens DB'!$H$4,'Entocentric lens DB'!$B$4:$U$4,0),0),"")</f>
        <v/>
      </c>
      <c r="H14" s="35" t="str">
        <f>IFERROR(VLOOKUP($C14,'Entocentric lens DB'!$B$6:$U$312,MATCH('Entocentric lens DB'!$Q$4,'Entocentric lens DB'!$B$4:$U$4,0),0),"")</f>
        <v/>
      </c>
      <c r="I14" s="42" t="str">
        <f>IFERROR(VLOOKUP($C14,'Entocentric lens DB'!$B$6:$U$312,MATCH('Entocentric lens DB'!$R$4,'Entocentric lens DB'!$B$4:$U$4,0),0),"")</f>
        <v/>
      </c>
      <c r="J14" s="35" t="str">
        <f>IFERROR(VLOOKUP($I14,'Optotune lens DB'!$B$5:$I$25,MATCH('Optotune lens DB'!$I$4,'Optotune lens DB'!$B$4:$I$4,0),0),"")</f>
        <v/>
      </c>
      <c r="L14" s="35" t="str">
        <f>IFERROR(VLOOKUP($C14,'Entocentric lens DB'!$B$6:$U$312,MATCH('Entocentric lens DB'!$S$4,'Entocentric lens DB'!$B$4:$U$4,0),0),"")</f>
        <v/>
      </c>
      <c r="M14" s="41"/>
      <c r="N14" s="78"/>
      <c r="O14" s="78"/>
      <c r="P14" s="35"/>
      <c r="Q14" s="45" t="str">
        <f>IFERROR(IF(VLOOKUP($C14,'Entocentric lens DB'!$B$6:$U$312,MATCH('Entocentric lens DB'!$N$4,'Entocentric lens DB'!$B$4:$U$4,0),0)=0,"",VLOOKUP($C14,'Entocentric lens DB'!$B$6:$U$312,MATCH('Entocentric lens DB'!$N$4,'Entocentric lens DB'!$B$4:$U$4,0),0)),"")</f>
        <v/>
      </c>
      <c r="R14" s="35"/>
    </row>
    <row r="15" spans="1:19">
      <c r="B15" s="3" t="str">
        <f>IFERROR(VLOOKUP($C15,'Entocentric lens DB'!$B$6:$U$312,MATCH('Entocentric lens DB'!$C$4,'Entocentric lens DB'!$B$4:$U$4,0),0),"")</f>
        <v/>
      </c>
      <c r="C15" s="28"/>
      <c r="D15" s="35" t="str">
        <f>IFERROR(VLOOKUP($C15,'Entocentric lens DB'!$B$6:$U$312,MATCH('Entocentric lens DB'!$D$4,'Entocentric lens DB'!$B$4:$U$4,0),0),"")</f>
        <v/>
      </c>
      <c r="E15" s="35" t="str">
        <f>IFERROR(VLOOKUP($C15,'Entocentric lens DB'!$B$6:$U$312,MATCH('Entocentric lens DB'!$F$4,'Entocentric lens DB'!$B$4:$U$4,0),0),"")</f>
        <v/>
      </c>
      <c r="F15" s="35" t="str">
        <f>IFERROR(VLOOKUP($C15,'Entocentric lens DB'!$B$6:$U$312,MATCH('Entocentric lens DB'!$G$4,'Entocentric lens DB'!$B$4:$U$4,0),0),"")</f>
        <v/>
      </c>
      <c r="G15" s="35" t="str">
        <f>IFERROR(VLOOKUP($C15,'Entocentric lens DB'!$B$6:$U$312,MATCH('Entocentric lens DB'!$H$4,'Entocentric lens DB'!$B$4:$U$4,0),0),"")</f>
        <v/>
      </c>
      <c r="H15" s="35" t="str">
        <f>IFERROR(VLOOKUP($C15,'Entocentric lens DB'!$B$6:$U$312,MATCH('Entocentric lens DB'!$Q$4,'Entocentric lens DB'!$B$4:$U$4,0),0),"")</f>
        <v/>
      </c>
      <c r="I15" s="42" t="str">
        <f>IFERROR(VLOOKUP($C15,'Entocentric lens DB'!$B$6:$U$312,MATCH('Entocentric lens DB'!$R$4,'Entocentric lens DB'!$B$4:$U$4,0),0),"")</f>
        <v/>
      </c>
      <c r="J15" s="35" t="str">
        <f>IFERROR(VLOOKUP($I15,'Optotune lens DB'!$B$5:$I$25,MATCH('Optotune lens DB'!$I$4,'Optotune lens DB'!$B$4:$I$4,0),0),"")</f>
        <v/>
      </c>
      <c r="L15" s="35" t="str">
        <f>IFERROR(VLOOKUP($C15,'Entocentric lens DB'!$B$6:$U$312,MATCH('Entocentric lens DB'!$S$4,'Entocentric lens DB'!$B$4:$U$4,0),0),"")</f>
        <v/>
      </c>
      <c r="M15" s="41"/>
      <c r="N15" s="78"/>
      <c r="O15" s="78"/>
      <c r="P15" s="35"/>
      <c r="Q15" s="45" t="str">
        <f>IFERROR(IF(VLOOKUP($C15,'Entocentric lens DB'!$B$6:$U$312,MATCH('Entocentric lens DB'!$N$4,'Entocentric lens DB'!$B$4:$U$4,0),0)=0,"",VLOOKUP($C15,'Entocentric lens DB'!$B$6:$U$312,MATCH('Entocentric lens DB'!$N$4,'Entocentric lens DB'!$B$4:$U$4,0),0)),"")</f>
        <v/>
      </c>
      <c r="R15" s="35"/>
    </row>
    <row r="16" spans="1:19">
      <c r="B16" s="3" t="str">
        <f>IFERROR(VLOOKUP($C16,'Entocentric lens DB'!$B$6:$U$312,MATCH('Entocentric lens DB'!$C$4,'Entocentric lens DB'!$B$4:$U$4,0),0),"")</f>
        <v/>
      </c>
      <c r="C16" s="28"/>
      <c r="D16" s="35" t="str">
        <f>IFERROR(VLOOKUP($C16,'Entocentric lens DB'!$B$6:$U$312,MATCH('Entocentric lens DB'!$D$4,'Entocentric lens DB'!$B$4:$U$4,0),0),"")</f>
        <v/>
      </c>
      <c r="E16" s="35" t="str">
        <f>IFERROR(VLOOKUP($C16,'Entocentric lens DB'!$B$6:$U$312,MATCH('Entocentric lens DB'!$F$4,'Entocentric lens DB'!$B$4:$U$4,0),0),"")</f>
        <v/>
      </c>
      <c r="F16" s="35" t="str">
        <f>IFERROR(VLOOKUP($C16,'Entocentric lens DB'!$B$6:$U$312,MATCH('Entocentric lens DB'!$G$4,'Entocentric lens DB'!$B$4:$U$4,0),0),"")</f>
        <v/>
      </c>
      <c r="G16" s="35" t="str">
        <f>IFERROR(VLOOKUP($C16,'Entocentric lens DB'!$B$6:$U$312,MATCH('Entocentric lens DB'!$H$4,'Entocentric lens DB'!$B$4:$U$4,0),0),"")</f>
        <v/>
      </c>
      <c r="H16" s="35" t="str">
        <f>IFERROR(VLOOKUP($C16,'Entocentric lens DB'!$B$6:$U$312,MATCH('Entocentric lens DB'!$Q$4,'Entocentric lens DB'!$B$4:$U$4,0),0),"")</f>
        <v/>
      </c>
      <c r="I16" s="42" t="str">
        <f>IFERROR(VLOOKUP($C16,'Entocentric lens DB'!$B$6:$U$312,MATCH('Entocentric lens DB'!$R$4,'Entocentric lens DB'!$B$4:$U$4,0),0),"")</f>
        <v/>
      </c>
      <c r="J16" s="35" t="str">
        <f>IFERROR(VLOOKUP($I16,'Optotune lens DB'!$B$5:$I$25,MATCH('Optotune lens DB'!$I$4,'Optotune lens DB'!$B$4:$I$4,0),0),"")</f>
        <v/>
      </c>
      <c r="L16" s="35" t="str">
        <f>IFERROR(VLOOKUP($C16,'Entocentric lens DB'!$B$6:$U$312,MATCH('Entocentric lens DB'!$S$4,'Entocentric lens DB'!$B$4:$U$4,0),0),"")</f>
        <v/>
      </c>
      <c r="M16" s="41"/>
      <c r="N16" s="78"/>
      <c r="O16" s="78"/>
      <c r="P16" s="35"/>
      <c r="Q16" s="45" t="str">
        <f>IFERROR(IF(VLOOKUP($C16,'Entocentric lens DB'!$B$6:$U$312,MATCH('Entocentric lens DB'!$N$4,'Entocentric lens DB'!$B$4:$U$4,0),0)=0,"",VLOOKUP($C16,'Entocentric lens DB'!$B$6:$U$312,MATCH('Entocentric lens DB'!$N$4,'Entocentric lens DB'!$B$4:$U$4,0),0)),"")</f>
        <v/>
      </c>
    </row>
    <row r="17" spans="2:19">
      <c r="B17" s="3" t="str">
        <f>IFERROR(VLOOKUP($C17,'Entocentric lens DB'!$B$6:$U$312,MATCH('Entocentric lens DB'!$C$4,'Entocentric lens DB'!$B$4:$U$4,0),0),"")</f>
        <v/>
      </c>
      <c r="C17" s="28"/>
      <c r="D17" s="35" t="str">
        <f>IFERROR(VLOOKUP($C17,'Entocentric lens DB'!$B$6:$U$312,MATCH('Entocentric lens DB'!$D$4,'Entocentric lens DB'!$B$4:$U$4,0),0),"")</f>
        <v/>
      </c>
      <c r="E17" s="35" t="str">
        <f>IFERROR(VLOOKUP($C17,'Entocentric lens DB'!$B$6:$U$312,MATCH('Entocentric lens DB'!$F$4,'Entocentric lens DB'!$B$4:$U$4,0),0),"")</f>
        <v/>
      </c>
      <c r="F17" s="35" t="str">
        <f>IFERROR(VLOOKUP($C17,'Entocentric lens DB'!$B$6:$U$312,MATCH('Entocentric lens DB'!$G$4,'Entocentric lens DB'!$B$4:$U$4,0),0),"")</f>
        <v/>
      </c>
      <c r="G17" s="35" t="str">
        <f>IFERROR(VLOOKUP($C17,'Entocentric lens DB'!$B$6:$U$312,MATCH('Entocentric lens DB'!$H$4,'Entocentric lens DB'!$B$4:$U$4,0),0),"")</f>
        <v/>
      </c>
      <c r="H17" s="35" t="str">
        <f>IFERROR(VLOOKUP($C17,'Entocentric lens DB'!$B$6:$U$312,MATCH('Entocentric lens DB'!$Q$4,'Entocentric lens DB'!$B$4:$U$4,0),0),"")</f>
        <v/>
      </c>
      <c r="I17" s="42" t="str">
        <f>IFERROR(VLOOKUP($C17,'Entocentric lens DB'!$B$6:$U$312,MATCH('Entocentric lens DB'!$R$4,'Entocentric lens DB'!$B$4:$U$4,0),0),"")</f>
        <v/>
      </c>
      <c r="J17" s="35" t="str">
        <f>IFERROR(VLOOKUP($I17,'Optotune lens DB'!$B$5:$I$25,MATCH('Optotune lens DB'!$I$4,'Optotune lens DB'!$B$4:$I$4,0),0),"")</f>
        <v/>
      </c>
      <c r="L17" s="35" t="str">
        <f>IFERROR(VLOOKUP($C17,'Entocentric lens DB'!$B$6:$U$312,MATCH('Entocentric lens DB'!$S$4,'Entocentric lens DB'!$B$4:$U$4,0),0),"")</f>
        <v/>
      </c>
      <c r="M17" s="41"/>
      <c r="N17" s="78"/>
      <c r="O17" s="78"/>
      <c r="P17" s="35"/>
      <c r="Q17" s="45" t="str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/>
      </c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IF(ISBLANK(C20),"",'Overview (Tele)'!$H$3)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 t="s">
        <v>0</v>
      </c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30" t="s">
        <v>0</v>
      </c>
      <c r="Q21" s="30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dataValidations count="4">
    <dataValidation type="list" allowBlank="1" showInputMessage="1" showErrorMessage="1" sqref="J5:J20 H5:H20" xr:uid="{FA955F52-F2D3-4AD7-B508-B12B1D4B4261}">
      <formula1>Prices</formula1>
    </dataValidation>
    <dataValidation type="list" allowBlank="1" showInputMessage="1" showErrorMessage="1" sqref="G5:G20" xr:uid="{FCAAE1EE-6B1F-4A50-BA79-48345C646430}">
      <formula1>Filter</formula1>
    </dataValidation>
    <dataValidation type="list" allowBlank="1" showInputMessage="1" showErrorMessage="1" sqref="F5:F20" xr:uid="{B389F65D-11CE-4BCC-A5CE-872D3F98D0B2}">
      <formula1>Formats</formula1>
    </dataValidation>
    <dataValidation type="list" allowBlank="1" showInputMessage="1" showErrorMessage="1" sqref="E5:E20" xr:uid="{BA6E0B59-A2C4-4684-AA78-39EC866EA235}">
      <formula1>Mounts</formula1>
    </dataValidation>
  </dataValidations>
  <hyperlinks>
    <hyperlink ref="B2" location="'Entocentric lenses'!A1" display="Back to overview" xr:uid="{08127DA0-7AA7-45A5-A1B8-1FFB14286146}"/>
    <hyperlink ref="B23" location="'Entocentric lens DB'!A1" display="Entocentric lens database" xr:uid="{70F3EC5B-111D-44F2-B7DB-61BCEBB91C36}"/>
    <hyperlink ref="R6" r:id="rId1" xr:uid="{D1593BBC-B4E6-475F-9EB4-A5FBCB76B7CF}"/>
  </hyperlinks>
  <pageMargins left="0.3" right="0.3" top="0.5" bottom="0.5" header="0.1" footer="0.1"/>
  <pageSetup paperSize="9" scale="55" orientation="landscape"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41D5F-8036-43E2-8040-99FAC67D7376}">
  <sheetPr codeName="Sheet29"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0.5703125" style="3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83.7109375" style="3" bestFit="1" customWidth="1"/>
    <col min="20" max="16384" width="9.140625" style="3"/>
  </cols>
  <sheetData>
    <row r="1" spans="1:19" ht="18.75">
      <c r="A1" s="2"/>
      <c r="B1" s="7" t="s">
        <v>260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VST</v>
      </c>
      <c r="C5" s="49" t="s">
        <v>261</v>
      </c>
      <c r="D5" s="35">
        <f>IFERROR(VLOOKUP($C5,'Entocentric lens DB'!$B$6:$U$312,MATCH('Entocentric lens DB'!$D$4,'Entocentric lens DB'!$B$4:$U$4,0),0),"")</f>
        <v>12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1.1"</v>
      </c>
      <c r="G5" s="35"/>
      <c r="H5" s="35" t="str">
        <f>IFERROR(VLOOKUP($C5,'Entocentric lens DB'!$B$6:$U$312,MATCH('Entocentric lens DB'!$Q$4,'Entocentric lens DB'!$B$4:$U$4,0),0),"")</f>
        <v>500-1000$</v>
      </c>
      <c r="I5" s="42" t="str">
        <f>IFERROR(VLOOKUP($C5,'Entocentric lens DB'!$B$6:$U$312,MATCH('Entocentric lens DB'!$R$4,'Entocentric lens DB'!$B$4:$U$4,0),0),"")</f>
        <v>EL-16-40-TC-VIS-5D</v>
      </c>
      <c r="J5" s="35" t="str">
        <f>IFERROR(VLOOKUP($I5,'Optotune lens DB'!$B$5:$I$25,MATCH('Optotune lens DB'!$I$4,'Optotune lens DB'!$B$4:$I$4,0),0),"")</f>
        <v>500-1000$</v>
      </c>
      <c r="K5" s="3" t="s">
        <v>119</v>
      </c>
      <c r="L5" s="35" t="str">
        <f>IFERROR(VLOOKUP($C5,'Entocentric lens DB'!$B$6:$U$312,MATCH('Entocentric lens DB'!$S$4,'Entocentric lens DB'!$B$4:$U$4,0),0),"")</f>
        <v>NA</v>
      </c>
      <c r="M5" s="41">
        <f>IF(ISBLANK(C5),"",'Entocentric lenses'!$H$3)</f>
        <v>2300</v>
      </c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200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2.4</v>
      </c>
      <c r="R5" s="82" t="s">
        <v>129</v>
      </c>
      <c r="S5" s="3" t="s">
        <v>262</v>
      </c>
    </row>
    <row r="6" spans="1:19">
      <c r="B6" s="3" t="str">
        <f>IFERROR(VLOOKUP($C6,'Entocentric lens DB'!$B$6:$U$312,MATCH('Entocentric lens DB'!$C$4,'Entocentric lens DB'!$B$4:$U$4,0),0),"")</f>
        <v>Edmund Optics</v>
      </c>
      <c r="C6" s="49" t="s">
        <v>263</v>
      </c>
      <c r="D6" s="35">
        <f>IFERROR(VLOOKUP($C6,'Entocentric lens DB'!$B$6:$U$312,MATCH('Entocentric lens DB'!$D$4,'Entocentric lens DB'!$B$4:$U$4,0),0),"")</f>
        <v>12</v>
      </c>
      <c r="E6" s="35" t="str">
        <f>IFERROR(VLOOKUP($C6,'Entocentric lens DB'!$B$6:$U$312,MATCH('Entocentric lens DB'!$F$4,'Entocentric lens DB'!$B$4:$U$4,0),0),"")</f>
        <v>C-mount</v>
      </c>
      <c r="F6" s="35" t="str">
        <f>IFERROR(VLOOKUP($C6,'Entocentric lens DB'!$B$6:$U$312,MATCH('Entocentric lens DB'!$G$4,'Entocentric lens DB'!$B$4:$U$4,0),0),"")</f>
        <v>1.1"</v>
      </c>
      <c r="G6" s="35" t="str">
        <f>IFERROR(VLOOKUP($C6,'Entocentric lens DB'!$B$6:$U$312,MATCH('Entocentric lens DB'!$H$4,'Entocentric lens DB'!$B$4:$U$4,0),0),"")</f>
        <v>M62 x 0.75 </v>
      </c>
      <c r="H6" s="35" t="str">
        <f>IFERROR(VLOOKUP($C6,'Entocentric lens DB'!$B$6:$U$312,MATCH('Entocentric lens DB'!$Q$4,'Entocentric lens DB'!$B$4:$U$4,0),0),"")</f>
        <v>1500-2000$</v>
      </c>
      <c r="I6" s="42" t="str">
        <f>IFERROR(VLOOKUP($C6,'Entocentric lens DB'!$B$6:$U$312,MATCH('Entocentric lens DB'!$R$4,'Entocentric lens DB'!$B$4:$U$4,0),0),"")</f>
        <v>EL-16-40-TC-VIS-5D-C</v>
      </c>
      <c r="J6" s="35" t="str">
        <f>IFERROR(VLOOKUP($I6,'Optotune lens DB'!$B$5:$I$25,MATCH('Optotune lens DB'!$I$4,'Optotune lens DB'!$B$4:$I$4,0),0),"")</f>
        <v>500-1000$</v>
      </c>
      <c r="K6" s="3" t="s">
        <v>119</v>
      </c>
      <c r="L6" s="35" t="str">
        <f>IFERROR(VLOOKUP($C6,'Entocentric lens DB'!$B$6:$U$312,MATCH('Entocentric lens DB'!$S$4,'Entocentric lens DB'!$B$4:$U$4,0),0),"")</f>
        <v>NA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200</v>
      </c>
      <c r="P6" s="35" t="s">
        <v>115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3.45</v>
      </c>
      <c r="R6" s="35"/>
      <c r="S6" s="3" t="s">
        <v>264</v>
      </c>
    </row>
    <row r="7" spans="1:19">
      <c r="B7" s="3" t="str">
        <f>IFERROR(VLOOKUP($C7,'Entocentric lens DB'!$B$6:$U$312,MATCH('Entocentric lens DB'!$C$4,'Entocentric lens DB'!$B$4:$U$4,0),0),"")</f>
        <v/>
      </c>
      <c r="C7" s="49"/>
      <c r="D7" s="35" t="str">
        <f>IFERROR(VLOOKUP($C7,'Entocentric lens DB'!$B$6:$U$312,MATCH('Entocentric lens DB'!$D$4,'Entocentric lens DB'!$B$4:$U$4,0),0),"")</f>
        <v/>
      </c>
      <c r="E7" s="35" t="str">
        <f>IFERROR(VLOOKUP($C7,'Entocentric lens DB'!$B$6:$U$312,MATCH('Entocentric lens DB'!$F$4,'Entocentric lens DB'!$B$4:$U$4,0),0),"")</f>
        <v/>
      </c>
      <c r="F7" s="35" t="str">
        <f>IFERROR(VLOOKUP($C7,'Entocentric lens DB'!$B$6:$U$312,MATCH('Entocentric lens DB'!$G$4,'Entocentric lens DB'!$B$4:$U$4,0),0),"")</f>
        <v/>
      </c>
      <c r="G7" s="35" t="str">
        <f>IFERROR(VLOOKUP($C7,'Entocentric lens DB'!$B$6:$U$312,MATCH('Entocentric lens DB'!$H$4,'Entocentric lens DB'!$B$4:$U$4,0),0),"")</f>
        <v/>
      </c>
      <c r="H7" s="35" t="str">
        <f>IFERROR(VLOOKUP($C7,'Entocentric lens DB'!$B$6:$U$312,MATCH('Entocentric lens DB'!$Q$4,'Entocentric lens DB'!$B$4:$U$4,0),0),"")</f>
        <v/>
      </c>
      <c r="I7" s="42" t="str">
        <f>IFERROR(VLOOKUP($C7,'Entocentric lens DB'!$B$6:$U$312,MATCH('Entocentric lens DB'!$R$4,'Entocentric lens DB'!$B$4:$U$4,0),0),"")</f>
        <v/>
      </c>
      <c r="J7" s="35" t="str">
        <f>IFERROR(VLOOKUP($I7,'Optotune lens DB'!$B$5:$I$25,MATCH('Optotune lens DB'!$I$4,'Optotune lens DB'!$B$4:$I$4,0),0),"")</f>
        <v/>
      </c>
      <c r="L7" s="35" t="str">
        <f>IFERROR(VLOOKUP($C7,'Entocentric lens DB'!$B$6:$U$312,MATCH('Entocentric lens DB'!$S$4,'Entocentric lens DB'!$B$4:$U$4,0),0),"")</f>
        <v/>
      </c>
      <c r="M7" s="41" t="str">
        <f>IF(ISBLANK(C7),"",'Entocentric lenses'!$H$3)</f>
        <v/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/>
      </c>
      <c r="O7" s="32" t="str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/>
      </c>
      <c r="P7" s="35"/>
      <c r="Q7" s="45" t="str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/>
      </c>
    </row>
    <row r="8" spans="1:19">
      <c r="B8" s="3" t="str">
        <f>IFERROR(VLOOKUP($C8,'Entocentric lens DB'!$B$6:$U$312,MATCH('Entocentric lens DB'!$C$4,'Entocentric lens DB'!$B$4:$U$4,0),0),"")</f>
        <v/>
      </c>
      <c r="C8" s="49"/>
      <c r="D8" s="35" t="str">
        <f>IFERROR(VLOOKUP($C8,'Entocentric lens DB'!$B$6:$U$312,MATCH('Entocentric lens DB'!$D$4,'Entocentric lens DB'!$B$4:$U$4,0),0),"")</f>
        <v/>
      </c>
      <c r="E8" s="35" t="str">
        <f>IFERROR(VLOOKUP($C8,'Entocentric lens DB'!$B$6:$U$312,MATCH('Entocentric lens DB'!$F$4,'Entocentric lens DB'!$B$4:$U$4,0),0),"")</f>
        <v/>
      </c>
      <c r="F8" s="35" t="str">
        <f>IFERROR(VLOOKUP($C8,'Entocentric lens DB'!$B$6:$U$312,MATCH('Entocentric lens DB'!$G$4,'Entocentric lens DB'!$B$4:$U$4,0),0),"")</f>
        <v/>
      </c>
      <c r="G8" s="35" t="str">
        <f>IFERROR(VLOOKUP($C8,'Entocentric lens DB'!$B$6:$U$312,MATCH('Entocentric lens DB'!$H$4,'Entocentric lens DB'!$B$4:$U$4,0),0),"")</f>
        <v/>
      </c>
      <c r="H8" s="35" t="str">
        <f>IFERROR(VLOOKUP($C8,'Entocentric lens DB'!$B$6:$U$312,MATCH('Entocentric lens DB'!$Q$4,'Entocentric lens DB'!$B$4:$U$4,0),0),"")</f>
        <v/>
      </c>
      <c r="I8" s="42" t="str">
        <f>IFERROR(VLOOKUP($C8,'Entocentric lens DB'!$B$6:$U$312,MATCH('Entocentric lens DB'!$R$4,'Entocentric lens DB'!$B$4:$U$4,0),0),"")</f>
        <v/>
      </c>
      <c r="J8" s="35" t="str">
        <f>IFERROR(VLOOKUP($I8,'Optotune lens DB'!$B$5:$I$25,MATCH('Optotune lens DB'!$I$4,'Optotune lens DB'!$B$4:$I$4,0),0),"")</f>
        <v/>
      </c>
      <c r="L8" s="35" t="str">
        <f>IFERROR(VLOOKUP($C8,'Entocentric lens DB'!$B$6:$U$312,MATCH('Entocentric lens DB'!$S$4,'Entocentric lens DB'!$B$4:$U$4,0),0),"")</f>
        <v/>
      </c>
      <c r="M8" s="41" t="str">
        <f>IF(ISBLANK(C8),"",'Entocentric lenses'!$H$3)</f>
        <v/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/>
      </c>
      <c r="O8" s="32" t="str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/>
      </c>
      <c r="P8" s="35"/>
      <c r="Q8" s="45" t="str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/>
      </c>
    </row>
    <row r="9" spans="1:19">
      <c r="B9" s="3" t="str">
        <f>IFERROR(VLOOKUP($C9,'Entocentric lens DB'!$B$6:$U$312,MATCH('Entocentric lens DB'!$C$4,'Entocentric lens DB'!$B$4:$U$4,0),0),"")</f>
        <v/>
      </c>
      <c r="C9" s="49"/>
      <c r="D9" s="35" t="str">
        <f>IFERROR(VLOOKUP($C9,'Entocentric lens DB'!$B$6:$U$312,MATCH('Entocentric lens DB'!$D$4,'Entocentric lens DB'!$B$4:$U$4,0),0),"")</f>
        <v/>
      </c>
      <c r="E9" s="35" t="str">
        <f>IFERROR(VLOOKUP($C9,'Entocentric lens DB'!$B$6:$U$312,MATCH('Entocentric lens DB'!$F$4,'Entocentric lens DB'!$B$4:$U$4,0),0),"")</f>
        <v/>
      </c>
      <c r="F9" s="35" t="str">
        <f>IFERROR(VLOOKUP($C9,'Entocentric lens DB'!$B$6:$U$312,MATCH('Entocentric lens DB'!$G$4,'Entocentric lens DB'!$B$4:$U$4,0),0),"")</f>
        <v/>
      </c>
      <c r="G9" s="35" t="str">
        <f>IFERROR(VLOOKUP($C9,'Entocentric lens DB'!$B$6:$U$312,MATCH('Entocentric lens DB'!$H$4,'Entocentric lens DB'!$B$4:$U$4,0),0),"")</f>
        <v/>
      </c>
      <c r="H9" s="35" t="str">
        <f>IFERROR(VLOOKUP($C9,'Entocentric lens DB'!$B$6:$U$312,MATCH('Entocentric lens DB'!$Q$4,'Entocentric lens DB'!$B$4:$U$4,0),0),"")</f>
        <v/>
      </c>
      <c r="I9" s="42" t="str">
        <f>IFERROR(VLOOKUP($C9,'Entocentric lens DB'!$B$6:$U$312,MATCH('Entocentric lens DB'!$R$4,'Entocentric lens DB'!$B$4:$U$4,0),0),"")</f>
        <v/>
      </c>
      <c r="J9" s="35" t="str">
        <f>IFERROR(VLOOKUP($I9,'Optotune lens DB'!$B$5:$I$25,MATCH('Optotune lens DB'!$I$4,'Optotune lens DB'!$B$4:$I$4,0),0),"")</f>
        <v/>
      </c>
      <c r="L9" s="35" t="str">
        <f>IFERROR(VLOOKUP($C9,'Entocentric lens DB'!$B$6:$U$312,MATCH('Entocentric lens DB'!$S$4,'Entocentric lens DB'!$B$4:$U$4,0),0),"")</f>
        <v/>
      </c>
      <c r="M9" s="41" t="str">
        <f>IF(ISBLANK(C9),"",'Entocentric lenses'!$H$3)</f>
        <v/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/>
      </c>
      <c r="O9" s="32" t="str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/>
      </c>
      <c r="P9" s="35"/>
      <c r="Q9" s="45" t="str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/>
      </c>
    </row>
    <row r="10" spans="1:19">
      <c r="B10" s="3" t="str">
        <f>IFERROR(VLOOKUP($C10,'Entocentric lens DB'!$B$6:$U$312,MATCH('Entocentric lens DB'!$C$4,'Entocentric lens DB'!$B$4:$U$4,0),0),"")</f>
        <v/>
      </c>
      <c r="C10" s="49"/>
      <c r="D10" s="35" t="str">
        <f>IFERROR(VLOOKUP($C10,'Entocentric lens DB'!$B$6:$U$312,MATCH('Entocentric lens DB'!$D$4,'Entocentric lens DB'!$B$4:$U$4,0),0),"")</f>
        <v/>
      </c>
      <c r="E10" s="35" t="str">
        <f>IFERROR(VLOOKUP($C10,'Entocentric lens DB'!$B$6:$U$312,MATCH('Entocentric lens DB'!$F$4,'Entocentric lens DB'!$B$4:$U$4,0),0),"")</f>
        <v/>
      </c>
      <c r="F10" s="35" t="str">
        <f>IFERROR(VLOOKUP($C10,'Entocentric lens DB'!$B$6:$U$312,MATCH('Entocentric lens DB'!$G$4,'Entocentric lens DB'!$B$4:$U$4,0),0),"")</f>
        <v/>
      </c>
      <c r="G10" s="35" t="str">
        <f>IFERROR(VLOOKUP($C10,'Entocentric lens DB'!$B$6:$U$312,MATCH('Entocentric lens DB'!$H$4,'Entocentric lens DB'!$B$4:$U$4,0),0),"")</f>
        <v/>
      </c>
      <c r="H10" s="35" t="str">
        <f>IFERROR(VLOOKUP($C10,'Entocentric lens DB'!$B$6:$U$312,MATCH('Entocentric lens DB'!$Q$4,'Entocentric lens DB'!$B$4:$U$4,0),0),"")</f>
        <v/>
      </c>
      <c r="I10" s="42" t="str">
        <f>IFERROR(VLOOKUP($C10,'Entocentric lens DB'!$B$6:$U$312,MATCH('Entocentric lens DB'!$R$4,'Entocentric lens DB'!$B$4:$U$4,0),0),"")</f>
        <v/>
      </c>
      <c r="J10" s="35" t="str">
        <f>IFERROR(VLOOKUP($I10,'Optotune lens DB'!$B$5:$I$25,MATCH('Optotune lens DB'!$I$4,'Optotune lens DB'!$B$4:$I$4,0),0),"")</f>
        <v/>
      </c>
      <c r="L10" s="35" t="str">
        <f>IFERROR(VLOOKUP($C10,'Entocentric lens DB'!$B$6:$U$312,MATCH('Entocentric lens DB'!$S$4,'Entocentric lens DB'!$B$4:$U$4,0),0),"")</f>
        <v/>
      </c>
      <c r="M10" s="41" t="str">
        <f>IF(ISBLANK(C10),"",'Entocentric lenses'!$H$3)</f>
        <v/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/>
      </c>
      <c r="O10" s="32" t="str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/>
      </c>
      <c r="P10" s="35"/>
      <c r="Q10" s="45" t="str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/>
      </c>
    </row>
    <row r="11" spans="1:19">
      <c r="B11" s="3" t="str">
        <f>IFERROR(VLOOKUP($C11,'Entocentric lens DB'!$B$6:$U$312,MATCH('Entocentric lens DB'!$C$4,'Entocentric lens DB'!$B$4:$U$4,0),0),"")</f>
        <v/>
      </c>
      <c r="C11" s="49"/>
      <c r="D11" s="35" t="str">
        <f>IFERROR(VLOOKUP($C11,'Entocentric lens DB'!$B$6:$U$312,MATCH('Entocentric lens DB'!$D$4,'Entocentric lens DB'!$B$4:$U$4,0),0),"")</f>
        <v/>
      </c>
      <c r="E11" s="35" t="str">
        <f>IFERROR(VLOOKUP($C11,'Entocentric lens DB'!$B$6:$U$312,MATCH('Entocentric lens DB'!$F$4,'Entocentric lens DB'!$B$4:$U$4,0),0),"")</f>
        <v/>
      </c>
      <c r="F11" s="35" t="str">
        <f>IFERROR(VLOOKUP($C11,'Entocentric lens DB'!$B$6:$U$312,MATCH('Entocentric lens DB'!$G$4,'Entocentric lens DB'!$B$4:$U$4,0),0),"")</f>
        <v/>
      </c>
      <c r="G11" s="35" t="str">
        <f>IFERROR(VLOOKUP($C11,'Entocentric lens DB'!$B$6:$U$312,MATCH('Entocentric lens DB'!$H$4,'Entocentric lens DB'!$B$4:$U$4,0),0),"")</f>
        <v/>
      </c>
      <c r="H11" s="35" t="str">
        <f>IFERROR(VLOOKUP($C11,'Entocentric lens DB'!$B$6:$U$312,MATCH('Entocentric lens DB'!$Q$4,'Entocentric lens DB'!$B$4:$U$4,0),0),"")</f>
        <v/>
      </c>
      <c r="I11" s="42" t="str">
        <f>IFERROR(VLOOKUP($C11,'Entocentric lens DB'!$B$6:$U$312,MATCH('Entocentric lens DB'!$R$4,'Entocentric lens DB'!$B$4:$U$4,0),0),"")</f>
        <v/>
      </c>
      <c r="J11" s="35" t="str">
        <f>IFERROR(VLOOKUP($I11,'Optotune lens DB'!$B$5:$I$25,MATCH('Optotune lens DB'!$I$4,'Optotune lens DB'!$B$4:$I$4,0),0),"")</f>
        <v/>
      </c>
      <c r="L11" s="35" t="str">
        <f>IFERROR(VLOOKUP($C11,'Entocentric lens DB'!$B$6:$U$312,MATCH('Entocentric lens DB'!$S$4,'Entocentric lens DB'!$B$4:$U$4,0),0),"")</f>
        <v/>
      </c>
      <c r="M11" s="41" t="str">
        <f>IF(ISBLANK(C11),"",'Entocentric lenses'!$H$3)</f>
        <v/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/>
      </c>
      <c r="O11" s="32" t="str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/>
      </c>
      <c r="P11" s="35"/>
      <c r="Q11" s="45"/>
    </row>
    <row r="12" spans="1:19">
      <c r="D12" s="35"/>
      <c r="E12" s="35"/>
      <c r="F12" s="35"/>
      <c r="G12" s="35"/>
      <c r="H12" s="35"/>
      <c r="I12" s="42"/>
      <c r="J12" s="35"/>
      <c r="L12" s="35"/>
      <c r="M12" s="41" t="str">
        <f>IF(ISBLANK(C12),"",'Entocentric lenses'!$H$3)</f>
        <v/>
      </c>
      <c r="N12" s="32"/>
      <c r="O12" s="32"/>
      <c r="P12" s="35"/>
      <c r="Q12" s="45"/>
    </row>
    <row r="13" spans="1:19">
      <c r="D13" s="35"/>
      <c r="E13" s="35"/>
      <c r="F13" s="35"/>
      <c r="G13" s="35"/>
      <c r="H13" s="35"/>
      <c r="I13" s="42"/>
      <c r="J13" s="35"/>
      <c r="L13" s="35"/>
      <c r="M13" s="41" t="str">
        <f>IF(ISBLANK(C13),"",'Entocentric lenses'!$H$3)</f>
        <v/>
      </c>
      <c r="N13" s="32"/>
      <c r="O13" s="32"/>
      <c r="P13" s="35"/>
      <c r="Q13" s="45"/>
    </row>
    <row r="14" spans="1:19">
      <c r="D14" s="35"/>
      <c r="E14" s="35"/>
      <c r="F14" s="35"/>
      <c r="G14" s="35"/>
      <c r="H14" s="35"/>
      <c r="I14" s="42"/>
      <c r="J14" s="35"/>
      <c r="L14" s="35"/>
      <c r="M14" s="41" t="str">
        <f>IF(ISBLANK(C14),"",'Entocentric lenses'!$H$3)</f>
        <v/>
      </c>
      <c r="N14" s="32"/>
      <c r="O14" s="32"/>
      <c r="P14" s="35"/>
      <c r="Q14" s="45"/>
    </row>
    <row r="15" spans="1:19">
      <c r="D15" s="35"/>
      <c r="E15" s="35"/>
      <c r="F15" s="35"/>
      <c r="G15" s="35"/>
      <c r="H15" s="35"/>
      <c r="I15" s="42"/>
      <c r="J15" s="35"/>
      <c r="L15" s="35"/>
      <c r="M15" s="41" t="str">
        <f>IF(ISBLANK(C15),"",'Entocentric lenses'!$H$3)</f>
        <v/>
      </c>
      <c r="N15" s="32"/>
      <c r="O15" s="32"/>
      <c r="P15" s="35"/>
      <c r="Q15" s="45"/>
    </row>
    <row r="16" spans="1:19">
      <c r="D16" s="35"/>
      <c r="E16" s="35"/>
      <c r="F16" s="35"/>
      <c r="G16" s="35"/>
      <c r="H16" s="35"/>
      <c r="I16" s="42"/>
      <c r="J16" s="35"/>
      <c r="L16" s="35"/>
      <c r="M16" s="41" t="str">
        <f>IF(ISBLANK(C16),"",'Entocentric lenses'!$H$3)</f>
        <v/>
      </c>
      <c r="N16" s="32"/>
      <c r="O16" s="32"/>
      <c r="P16" s="35"/>
      <c r="Q16" s="45"/>
    </row>
    <row r="17" spans="2:19">
      <c r="D17" s="35"/>
      <c r="E17" s="35"/>
      <c r="F17" s="35"/>
      <c r="G17" s="35"/>
      <c r="H17" s="35"/>
      <c r="I17" s="42"/>
      <c r="J17" s="35"/>
      <c r="L17" s="35"/>
      <c r="M17" s="41" t="str">
        <f>IF(ISBLANK(C17),"",'Entocentric lenses'!$H$3)</f>
        <v/>
      </c>
      <c r="N17" s="32"/>
      <c r="O17" s="32"/>
      <c r="P17" s="35"/>
      <c r="Q17" s="45"/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IF(ISBLANK(C20),"",'Overview (Tele)'!$H$3)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 t="s">
        <v>0</v>
      </c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30" t="s">
        <v>0</v>
      </c>
      <c r="Q21" s="30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dataValidations count="4">
    <dataValidation type="list" allowBlank="1" showInputMessage="1" showErrorMessage="1" sqref="J5:J20 H5:H20" xr:uid="{588DD4AA-4DF7-477D-A46F-B69CF69F865A}">
      <formula1>Prices</formula1>
    </dataValidation>
    <dataValidation type="list" allowBlank="1" showInputMessage="1" showErrorMessage="1" sqref="G5:G20" xr:uid="{5D01C086-CF2C-4FFA-888D-4C088B5882C7}">
      <formula1>Filter</formula1>
    </dataValidation>
    <dataValidation type="list" allowBlank="1" showInputMessage="1" showErrorMessage="1" sqref="F5:F20" xr:uid="{1E062870-F318-446B-9A36-CCFD838E787C}">
      <formula1>Formats</formula1>
    </dataValidation>
    <dataValidation type="list" allowBlank="1" showInputMessage="1" showErrorMessage="1" sqref="E5:E20" xr:uid="{B3CD0396-0541-4281-A9B3-DF8FA222F581}">
      <formula1>Mounts</formula1>
    </dataValidation>
  </dataValidations>
  <hyperlinks>
    <hyperlink ref="B2" location="'Entocentric lenses'!A1" display="Back to overview" xr:uid="{9D91B9AD-830B-4D9B-962F-3DC09F9ABE19}"/>
    <hyperlink ref="B23" location="'Entocentric lens DB'!A1" display="Entocentric lens database" xr:uid="{1A75BA39-7F94-4B3A-807F-87B5D2E3F4BA}"/>
    <hyperlink ref="R5" r:id="rId1" xr:uid="{5F0C2CD4-EB12-45AF-8A2B-E771038CDFCB}"/>
  </hyperlinks>
  <pageMargins left="0.3" right="0.3" top="0.5" bottom="0.5" header="0.1" footer="0.1"/>
  <pageSetup paperSize="9" scale="48" orientation="landscape"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62E8-054E-4539-AAA2-23E456FBE801}">
  <sheetPr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4.1406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0.140625" style="3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49.140625" style="3" customWidth="1"/>
    <col min="20" max="16384" width="9.140625" style="3"/>
  </cols>
  <sheetData>
    <row r="1" spans="1:19" ht="18.75">
      <c r="A1" s="2"/>
      <c r="B1" s="7" t="s">
        <v>260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Edmund Optics</v>
      </c>
      <c r="C5" s="49" t="s">
        <v>265</v>
      </c>
      <c r="D5" s="35">
        <f>IFERROR(VLOOKUP($C5,'Entocentric lens DB'!$B$6:$U$312,MATCH('Entocentric lens DB'!$D$4,'Entocentric lens DB'!$B$4:$U$4,0),0),"")</f>
        <v>16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1.1"</v>
      </c>
      <c r="G5" s="35" t="str">
        <f>IFERROR(VLOOKUP($C5,'Entocentric lens DB'!$B$6:$U$312,MATCH('Entocentric lens DB'!$H$4,'Entocentric lens DB'!$B$4:$U$4,0),0),"")</f>
        <v>N/A</v>
      </c>
      <c r="H5" s="35" t="str">
        <f>IFERROR(VLOOKUP($C5,'Entocentric lens DB'!$B$6:$U$312,MATCH('Entocentric lens DB'!$Q$4,'Entocentric lens DB'!$B$4:$U$4,0),0),"")</f>
        <v>1500-2000$</v>
      </c>
      <c r="I5" s="42" t="str">
        <f>IFERROR(VLOOKUP($C5,'Entocentric lens DB'!$B$6:$U$312,MATCH('Entocentric lens DB'!$R$4,'Entocentric lens DB'!$B$4:$U$4,0),0),"")</f>
        <v>EL-16-40-TC-VIS-5D-C</v>
      </c>
      <c r="J5" s="35"/>
      <c r="K5" s="3" t="s">
        <v>266</v>
      </c>
      <c r="L5" s="35" t="str">
        <f>IFERROR(VLOOKUP($C5,'Entocentric lens DB'!$B$6:$U$312,MATCH('Entocentric lens DB'!$S$4,'Entocentric lens DB'!$B$4:$U$4,0),0),"")</f>
        <v>NA</v>
      </c>
      <c r="M5" s="41">
        <f>IF(ISBLANK(C5),"",'Entocentric lenses'!$H$3)</f>
        <v>2300</v>
      </c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200</v>
      </c>
      <c r="P5" s="35" t="s">
        <v>209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3.45</v>
      </c>
      <c r="S5" s="3" t="s">
        <v>267</v>
      </c>
    </row>
    <row r="6" spans="1:19">
      <c r="C6" s="49"/>
      <c r="D6" s="35"/>
      <c r="E6" s="35"/>
      <c r="F6" s="35"/>
      <c r="G6" s="35"/>
      <c r="H6" s="35"/>
      <c r="I6" s="42"/>
      <c r="J6" s="35"/>
      <c r="L6" s="35"/>
      <c r="M6" s="41"/>
      <c r="N6" s="32"/>
      <c r="O6" s="32"/>
      <c r="P6" s="35"/>
      <c r="Q6" s="45"/>
      <c r="R6" s="35"/>
    </row>
    <row r="7" spans="1:19">
      <c r="C7" s="49"/>
      <c r="D7" s="35"/>
      <c r="E7" s="35"/>
      <c r="F7" s="35"/>
      <c r="G7" s="35"/>
      <c r="H7" s="35"/>
      <c r="I7" s="42"/>
      <c r="J7" s="35"/>
      <c r="L7" s="35"/>
      <c r="M7" s="41"/>
      <c r="N7" s="32"/>
      <c r="O7" s="32"/>
      <c r="P7" s="35"/>
      <c r="Q7" s="45"/>
      <c r="R7" s="82"/>
    </row>
    <row r="8" spans="1:19">
      <c r="B8" s="3" t="str">
        <f>IFERROR(VLOOKUP($C8,'Entocentric lens DB'!$B$6:$U$312,MATCH('Entocentric lens DB'!$C$4,'Entocentric lens DB'!$B$4:$U$4,0),0),"")</f>
        <v/>
      </c>
      <c r="C8" s="49"/>
      <c r="D8" s="35" t="str">
        <f>IFERROR(VLOOKUP($C8,'Entocentric lens DB'!$B$6:$U$312,MATCH('Entocentric lens DB'!$D$4,'Entocentric lens DB'!$B$4:$U$4,0),0),"")</f>
        <v/>
      </c>
      <c r="E8" s="35" t="str">
        <f>IFERROR(VLOOKUP($C8,'Entocentric lens DB'!$B$6:$U$312,MATCH('Entocentric lens DB'!$F$4,'Entocentric lens DB'!$B$4:$U$4,0),0),"")</f>
        <v/>
      </c>
      <c r="F8" s="35" t="str">
        <f>IFERROR(VLOOKUP($C8,'Entocentric lens DB'!$B$6:$U$312,MATCH('Entocentric lens DB'!$G$4,'Entocentric lens DB'!$B$4:$U$4,0),0),"")</f>
        <v/>
      </c>
      <c r="G8" s="35" t="str">
        <f>IFERROR(VLOOKUP($C8,'Entocentric lens DB'!$B$6:$U$312,MATCH('Entocentric lens DB'!$H$4,'Entocentric lens DB'!$B$4:$U$4,0),0),"")</f>
        <v/>
      </c>
      <c r="H8" s="35" t="str">
        <f>IFERROR(VLOOKUP($C8,'Entocentric lens DB'!$B$6:$U$312,MATCH('Entocentric lens DB'!$Q$4,'Entocentric lens DB'!$B$4:$U$4,0),0),"")</f>
        <v/>
      </c>
      <c r="I8" s="42" t="str">
        <f>IFERROR(VLOOKUP($C8,'Entocentric lens DB'!$B$6:$U$312,MATCH('Entocentric lens DB'!$R$4,'Entocentric lens DB'!$B$4:$U$4,0),0),"")</f>
        <v/>
      </c>
      <c r="J8" s="35" t="str">
        <f>IFERROR(VLOOKUP($I8,'Optotune lens DB'!$B$5:$I$25,MATCH('Optotune lens DB'!$I$4,'Optotune lens DB'!$B$4:$I$4,0),0),"")</f>
        <v/>
      </c>
      <c r="L8" s="35" t="str">
        <f>IFERROR(VLOOKUP($C8,'Entocentric lens DB'!$B$6:$U$312,MATCH('Entocentric lens DB'!$S$4,'Entocentric lens DB'!$B$4:$U$4,0),0),"")</f>
        <v/>
      </c>
      <c r="M8" s="41" t="str">
        <f>IF(ISBLANK(C8),"",'Entocentric lenses'!$H$3)</f>
        <v/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/>
      </c>
      <c r="O8" s="32" t="str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/>
      </c>
      <c r="P8" s="35"/>
      <c r="Q8" s="45" t="str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/>
      </c>
    </row>
    <row r="9" spans="1:19">
      <c r="B9" s="3" t="str">
        <f>IFERROR(VLOOKUP($C9,'Entocentric lens DB'!$B$6:$U$312,MATCH('Entocentric lens DB'!$C$4,'Entocentric lens DB'!$B$4:$U$4,0),0),"")</f>
        <v/>
      </c>
      <c r="C9" s="49"/>
      <c r="D9" s="35" t="str">
        <f>IFERROR(VLOOKUP($C9,'Entocentric lens DB'!$B$6:$U$312,MATCH('Entocentric lens DB'!$D$4,'Entocentric lens DB'!$B$4:$U$4,0),0),"")</f>
        <v/>
      </c>
      <c r="E9" s="35" t="str">
        <f>IFERROR(VLOOKUP($C9,'Entocentric lens DB'!$B$6:$U$312,MATCH('Entocentric lens DB'!$F$4,'Entocentric lens DB'!$B$4:$U$4,0),0),"")</f>
        <v/>
      </c>
      <c r="F9" s="35" t="str">
        <f>IFERROR(VLOOKUP($C9,'Entocentric lens DB'!$B$6:$U$312,MATCH('Entocentric lens DB'!$G$4,'Entocentric lens DB'!$B$4:$U$4,0),0),"")</f>
        <v/>
      </c>
      <c r="G9" s="35" t="str">
        <f>IFERROR(VLOOKUP($C9,'Entocentric lens DB'!$B$6:$U$312,MATCH('Entocentric lens DB'!$H$4,'Entocentric lens DB'!$B$4:$U$4,0),0),"")</f>
        <v/>
      </c>
      <c r="H9" s="35" t="str">
        <f>IFERROR(VLOOKUP($C9,'Entocentric lens DB'!$B$6:$U$312,MATCH('Entocentric lens DB'!$Q$4,'Entocentric lens DB'!$B$4:$U$4,0),0),"")</f>
        <v/>
      </c>
      <c r="I9" s="42" t="str">
        <f>IFERROR(VLOOKUP($C9,'Entocentric lens DB'!$B$6:$U$312,MATCH('Entocentric lens DB'!$R$4,'Entocentric lens DB'!$B$4:$U$4,0),0),"")</f>
        <v/>
      </c>
      <c r="J9" s="35" t="str">
        <f>IFERROR(VLOOKUP($I9,'Optotune lens DB'!$B$5:$I$25,MATCH('Optotune lens DB'!$I$4,'Optotune lens DB'!$B$4:$I$4,0),0),"")</f>
        <v/>
      </c>
      <c r="L9" s="35" t="str">
        <f>IFERROR(VLOOKUP($C9,'Entocentric lens DB'!$B$6:$U$312,MATCH('Entocentric lens DB'!$S$4,'Entocentric lens DB'!$B$4:$U$4,0),0),"")</f>
        <v/>
      </c>
      <c r="M9" s="41" t="str">
        <f>IF(ISBLANK(C9),"",'Entocentric lenses'!$H$3)</f>
        <v/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/>
      </c>
      <c r="O9" s="32" t="str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/>
      </c>
      <c r="P9" s="35"/>
      <c r="Q9" s="45" t="str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/>
      </c>
    </row>
    <row r="10" spans="1:19">
      <c r="B10" s="3" t="str">
        <f>IFERROR(VLOOKUP($C10,'Entocentric lens DB'!$B$6:$U$312,MATCH('Entocentric lens DB'!$C$4,'Entocentric lens DB'!$B$4:$U$4,0),0),"")</f>
        <v/>
      </c>
      <c r="C10" s="49"/>
      <c r="D10" s="35" t="str">
        <f>IFERROR(VLOOKUP($C10,'Entocentric lens DB'!$B$6:$U$312,MATCH('Entocentric lens DB'!$D$4,'Entocentric lens DB'!$B$4:$U$4,0),0),"")</f>
        <v/>
      </c>
      <c r="E10" s="35" t="str">
        <f>IFERROR(VLOOKUP($C10,'Entocentric lens DB'!$B$6:$U$312,MATCH('Entocentric lens DB'!$F$4,'Entocentric lens DB'!$B$4:$U$4,0),0),"")</f>
        <v/>
      </c>
      <c r="F10" s="35" t="str">
        <f>IFERROR(VLOOKUP($C10,'Entocentric lens DB'!$B$6:$U$312,MATCH('Entocentric lens DB'!$G$4,'Entocentric lens DB'!$B$4:$U$4,0),0),"")</f>
        <v/>
      </c>
      <c r="G10" s="35" t="str">
        <f>IFERROR(VLOOKUP($C10,'Entocentric lens DB'!$B$6:$U$312,MATCH('Entocentric lens DB'!$H$4,'Entocentric lens DB'!$B$4:$U$4,0),0),"")</f>
        <v/>
      </c>
      <c r="H10" s="35" t="str">
        <f>IFERROR(VLOOKUP($C10,'Entocentric lens DB'!$B$6:$U$312,MATCH('Entocentric lens DB'!$Q$4,'Entocentric lens DB'!$B$4:$U$4,0),0),"")</f>
        <v/>
      </c>
      <c r="I10" s="42" t="str">
        <f>IFERROR(VLOOKUP($C10,'Entocentric lens DB'!$B$6:$U$312,MATCH('Entocentric lens DB'!$R$4,'Entocentric lens DB'!$B$4:$U$4,0),0),"")</f>
        <v/>
      </c>
      <c r="J10" s="35" t="str">
        <f>IFERROR(VLOOKUP($I10,'Optotune lens DB'!$B$5:$I$25,MATCH('Optotune lens DB'!$I$4,'Optotune lens DB'!$B$4:$I$4,0),0),"")</f>
        <v/>
      </c>
      <c r="L10" s="35" t="str">
        <f>IFERROR(VLOOKUP($C10,'Entocentric lens DB'!$B$6:$U$312,MATCH('Entocentric lens DB'!$S$4,'Entocentric lens DB'!$B$4:$U$4,0),0),"")</f>
        <v/>
      </c>
      <c r="M10" s="41" t="str">
        <f>IF(ISBLANK(C10),"",'Entocentric lenses'!$H$3)</f>
        <v/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/>
      </c>
      <c r="O10" s="32" t="str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/>
      </c>
      <c r="P10" s="35"/>
      <c r="Q10" s="45" t="str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/>
      </c>
    </row>
    <row r="11" spans="1:19">
      <c r="B11" s="3" t="str">
        <f>IFERROR(VLOOKUP($C11,'Entocentric lens DB'!$B$6:$U$312,MATCH('Entocentric lens DB'!$C$4,'Entocentric lens DB'!$B$4:$U$4,0),0),"")</f>
        <v/>
      </c>
      <c r="C11" s="49"/>
      <c r="D11" s="35" t="str">
        <f>IFERROR(VLOOKUP($C11,'Entocentric lens DB'!$B$6:$U$312,MATCH('Entocentric lens DB'!$D$4,'Entocentric lens DB'!$B$4:$U$4,0),0),"")</f>
        <v/>
      </c>
      <c r="E11" s="35" t="str">
        <f>IFERROR(VLOOKUP($C11,'Entocentric lens DB'!$B$6:$U$312,MATCH('Entocentric lens DB'!$F$4,'Entocentric lens DB'!$B$4:$U$4,0),0),"")</f>
        <v/>
      </c>
      <c r="F11" s="35" t="str">
        <f>IFERROR(VLOOKUP($C11,'Entocentric lens DB'!$B$6:$U$312,MATCH('Entocentric lens DB'!$G$4,'Entocentric lens DB'!$B$4:$U$4,0),0),"")</f>
        <v/>
      </c>
      <c r="G11" s="35" t="str">
        <f>IFERROR(VLOOKUP($C11,'Entocentric lens DB'!$B$6:$U$312,MATCH('Entocentric lens DB'!$H$4,'Entocentric lens DB'!$B$4:$U$4,0),0),"")</f>
        <v/>
      </c>
      <c r="H11" s="35" t="str">
        <f>IFERROR(VLOOKUP($C11,'Entocentric lens DB'!$B$6:$U$312,MATCH('Entocentric lens DB'!$Q$4,'Entocentric lens DB'!$B$4:$U$4,0),0),"")</f>
        <v/>
      </c>
      <c r="I11" s="42" t="str">
        <f>IFERROR(VLOOKUP($C11,'Entocentric lens DB'!$B$6:$U$312,MATCH('Entocentric lens DB'!$R$4,'Entocentric lens DB'!$B$4:$U$4,0),0),"")</f>
        <v/>
      </c>
      <c r="J11" s="35" t="str">
        <f>IFERROR(VLOOKUP($I11,'Optotune lens DB'!$B$5:$I$25,MATCH('Optotune lens DB'!$I$4,'Optotune lens DB'!$B$4:$I$4,0),0),"")</f>
        <v/>
      </c>
      <c r="L11" s="35" t="str">
        <f>IFERROR(VLOOKUP($C11,'Entocentric lens DB'!$B$6:$U$312,MATCH('Entocentric lens DB'!$S$4,'Entocentric lens DB'!$B$4:$U$4,0),0),"")</f>
        <v/>
      </c>
      <c r="M11" s="41" t="str">
        <f>IF(ISBLANK(C11),"",'Entocentric lenses'!$H$3)</f>
        <v/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/>
      </c>
      <c r="O11" s="32" t="str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/>
      </c>
      <c r="P11" s="35"/>
      <c r="Q11" s="45"/>
    </row>
    <row r="12" spans="1:19">
      <c r="D12" s="35"/>
      <c r="E12" s="35"/>
      <c r="F12" s="35"/>
      <c r="G12" s="35"/>
      <c r="H12" s="35"/>
      <c r="I12" s="42"/>
      <c r="J12" s="35"/>
      <c r="L12" s="35"/>
      <c r="M12" s="41" t="str">
        <f>IF(ISBLANK(C12),"",'Entocentric lenses'!$H$3)</f>
        <v/>
      </c>
      <c r="N12" s="32"/>
      <c r="O12" s="32"/>
      <c r="P12" s="35"/>
      <c r="Q12" s="45"/>
    </row>
    <row r="13" spans="1:19">
      <c r="D13" s="35"/>
      <c r="E13" s="35"/>
      <c r="F13" s="35"/>
      <c r="G13" s="35"/>
      <c r="H13" s="35"/>
      <c r="I13" s="42"/>
      <c r="J13" s="35"/>
      <c r="L13" s="35"/>
      <c r="M13" s="41" t="str">
        <f>IF(ISBLANK(C13),"",'Entocentric lenses'!$H$3)</f>
        <v/>
      </c>
      <c r="N13" s="32"/>
      <c r="O13" s="32"/>
      <c r="P13" s="35"/>
      <c r="Q13" s="45"/>
    </row>
    <row r="14" spans="1:19">
      <c r="D14" s="35"/>
      <c r="E14" s="35"/>
      <c r="F14" s="35"/>
      <c r="G14" s="35"/>
      <c r="H14" s="35"/>
      <c r="I14" s="42"/>
      <c r="J14" s="35"/>
      <c r="L14" s="35"/>
      <c r="M14" s="41" t="str">
        <f>IF(ISBLANK(C14),"",'Entocentric lenses'!$H$3)</f>
        <v/>
      </c>
      <c r="N14" s="32"/>
      <c r="O14" s="32"/>
      <c r="P14" s="35"/>
      <c r="Q14" s="45"/>
    </row>
    <row r="15" spans="1:19">
      <c r="D15" s="35"/>
      <c r="E15" s="35"/>
      <c r="F15" s="35"/>
      <c r="G15" s="35"/>
      <c r="H15" s="35"/>
      <c r="I15" s="42"/>
      <c r="J15" s="35"/>
      <c r="L15" s="35"/>
      <c r="M15" s="41" t="str">
        <f>IF(ISBLANK(C15),"",'Entocentric lenses'!$H$3)</f>
        <v/>
      </c>
      <c r="N15" s="32"/>
      <c r="O15" s="32"/>
      <c r="P15" s="35"/>
      <c r="Q15" s="45"/>
    </row>
    <row r="16" spans="1:19">
      <c r="D16" s="35"/>
      <c r="E16" s="35"/>
      <c r="F16" s="35"/>
      <c r="G16" s="35"/>
      <c r="H16" s="35"/>
      <c r="I16" s="42"/>
      <c r="J16" s="35"/>
      <c r="L16" s="35"/>
      <c r="M16" s="41" t="str">
        <f>IF(ISBLANK(C16),"",'Entocentric lenses'!$H$3)</f>
        <v/>
      </c>
      <c r="N16" s="32"/>
      <c r="O16" s="32"/>
      <c r="P16" s="35"/>
      <c r="Q16" s="45"/>
    </row>
    <row r="17" spans="2:19">
      <c r="D17" s="35"/>
      <c r="E17" s="35"/>
      <c r="F17" s="35"/>
      <c r="G17" s="35"/>
      <c r="H17" s="35"/>
      <c r="I17" s="42"/>
      <c r="J17" s="35"/>
      <c r="L17" s="35"/>
      <c r="M17" s="41" t="str">
        <f>IF(ISBLANK(C17),"",'Entocentric lenses'!$H$3)</f>
        <v/>
      </c>
      <c r="N17" s="32"/>
      <c r="O17" s="32"/>
      <c r="P17" s="35"/>
      <c r="Q17" s="45"/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IF(ISBLANK(C20),"",'Overview (Tele)'!$H$3)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 t="s">
        <v>0</v>
      </c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30" t="s">
        <v>0</v>
      </c>
      <c r="Q21" s="30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dataValidations count="4">
    <dataValidation type="list" allowBlank="1" showInputMessage="1" showErrorMessage="1" sqref="J5:J20 H5:H20" xr:uid="{116978F4-79B9-4ECA-9CDF-10CB6FDB8E01}">
      <formula1>Prices</formula1>
    </dataValidation>
    <dataValidation type="list" allowBlank="1" showInputMessage="1" showErrorMessage="1" sqref="G5:G20" xr:uid="{22A1F330-6535-4160-AF20-1D7E24F332E4}">
      <formula1>Filter</formula1>
    </dataValidation>
    <dataValidation type="list" allowBlank="1" showInputMessage="1" showErrorMessage="1" sqref="F5:F20" xr:uid="{C94B3154-5B1E-4C46-A04B-A42C3CA8378D}">
      <formula1>Formats</formula1>
    </dataValidation>
    <dataValidation type="list" allowBlank="1" showInputMessage="1" showErrorMessage="1" sqref="E5:E20" xr:uid="{E2A9DDE0-8B6A-4285-B848-5A9812A506A4}">
      <formula1>Mounts</formula1>
    </dataValidation>
  </dataValidations>
  <hyperlinks>
    <hyperlink ref="B2" location="'Entocentric lenses'!A1" display="Back to overview" xr:uid="{893B0BF8-707B-4EA9-A2C5-6800959D5879}"/>
    <hyperlink ref="B23" location="'Entocentric lens DB'!A1" display="Entocentric lens database" xr:uid="{7590268E-F6EC-402B-9B1F-AC7D7E855EC3}"/>
  </hyperlinks>
  <pageMargins left="0.3" right="0.3" top="0.5" bottom="0.5" header="0.1" footer="0.1"/>
  <pageSetup paperSize="9" scale="55" orientation="landscape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0"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4.1406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0.140625" style="3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49.140625" style="3" customWidth="1"/>
    <col min="20" max="16384" width="9.140625" style="3"/>
  </cols>
  <sheetData>
    <row r="1" spans="1:19" ht="18.75">
      <c r="A1" s="2"/>
      <c r="B1" s="7" t="s">
        <v>260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Schneider</v>
      </c>
      <c r="C5" s="49" t="s">
        <v>268</v>
      </c>
      <c r="D5" s="35">
        <f>IFERROR(VLOOKUP($C5,'Entocentric lens DB'!$B$6:$U$312,MATCH('Entocentric lens DB'!$D$4,'Entocentric lens DB'!$B$4:$U$4,0),0),"")</f>
        <v>25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1.1"</v>
      </c>
      <c r="G5" s="35" t="str">
        <f>IFERROR(VLOOKUP($C5,'Entocentric lens DB'!$B$6:$U$312,MATCH('Entocentric lens DB'!$H$4,'Entocentric lens DB'!$B$4:$U$4,0),0),"")</f>
        <v>M30.5x0.5</v>
      </c>
      <c r="H5" s="35" t="str">
        <f>IFERROR(VLOOKUP($C5,'Entocentric lens DB'!$B$6:$U$312,MATCH('Entocentric lens DB'!$Q$4,'Entocentric lens DB'!$B$4:$U$4,0),0),"")</f>
        <v>500-1000$</v>
      </c>
      <c r="I5" s="42" t="str">
        <f>IFERROR(VLOOKUP($C5,'Entocentric lens DB'!$B$6:$U$312,MATCH('Entocentric lens DB'!$R$4,'Entocentric lens DB'!$B$4:$U$4,0),0),"")</f>
        <v>EL-16-40-TC-VIS-5D-M30.5</v>
      </c>
      <c r="J5" s="35" t="str">
        <f>IFERROR(VLOOKUP($I5,'Optotune lens DB'!$B$5:$I$25,MATCH('Optotune lens DB'!$I$4,'Optotune lens DB'!$B$4:$I$4,0),0),"")</f>
        <v>500-1000$</v>
      </c>
      <c r="K5" s="3" t="s">
        <v>114</v>
      </c>
      <c r="L5" s="35" t="str">
        <f>IFERROR(VLOOKUP($C5,'Entocentric lens DB'!$B$6:$U$312,MATCH('Entocentric lens DB'!$S$4,'Entocentric lens DB'!$B$4:$U$4,0),0),"")</f>
        <v>NA</v>
      </c>
      <c r="M5" s="41">
        <f>IF(ISBLANK(C5),"",'Entocentric lenses'!$H$3)</f>
        <v>2300</v>
      </c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200</v>
      </c>
      <c r="P5" s="35" t="s">
        <v>209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3</v>
      </c>
      <c r="S5" s="3" t="s">
        <v>269</v>
      </c>
    </row>
    <row r="6" spans="1:19">
      <c r="B6" s="3" t="str">
        <f>IFERROR(VLOOKUP($C6,'Entocentric lens DB'!$B$6:$U$312,MATCH('Entocentric lens DB'!$C$4,'Entocentric lens DB'!$B$4:$U$4,0),0),"")</f>
        <v>Schneider</v>
      </c>
      <c r="C6" s="49" t="s">
        <v>270</v>
      </c>
      <c r="D6" s="35">
        <f>IFERROR(VLOOKUP($C6,'Entocentric lens DB'!$B$6:$U$312,MATCH('Entocentric lens DB'!$D$4,'Entocentric lens DB'!$B$4:$U$4,0),0),"")</f>
        <v>30</v>
      </c>
      <c r="E6" s="35" t="str">
        <f>IFERROR(VLOOKUP($C6,'Entocentric lens DB'!$B$6:$U$312,MATCH('Entocentric lens DB'!$F$4,'Entocentric lens DB'!$B$4:$U$4,0),0),"")</f>
        <v>C-mount</v>
      </c>
      <c r="F6" s="35" t="str">
        <f>IFERROR(VLOOKUP($C6,'Entocentric lens DB'!$B$6:$U$312,MATCH('Entocentric lens DB'!$G$4,'Entocentric lens DB'!$B$4:$U$4,0),0),"")</f>
        <v>1.1"</v>
      </c>
      <c r="G6" s="35" t="str">
        <f>IFERROR(VLOOKUP($C6,'Entocentric lens DB'!$B$6:$U$312,MATCH('Entocentric lens DB'!$H$4,'Entocentric lens DB'!$B$4:$U$4,0),0),"")</f>
        <v>M30.5x0.5</v>
      </c>
      <c r="H6" s="35" t="str">
        <f>IFERROR(VLOOKUP($C6,'Entocentric lens DB'!$B$6:$U$312,MATCH('Entocentric lens DB'!$Q$4,'Entocentric lens DB'!$B$4:$U$4,0),0),"")</f>
        <v>500-1000$</v>
      </c>
      <c r="I6" s="42" t="str">
        <f>IFERROR(VLOOKUP($C6,'Entocentric lens DB'!$B$6:$U$312,MATCH('Entocentric lens DB'!$R$4,'Entocentric lens DB'!$B$4:$U$4,0),0),"")</f>
        <v>EL-16-40-TC-VIS-5D-M30.5</v>
      </c>
      <c r="J6" s="35" t="str">
        <f>IFERROR(VLOOKUP($I6,'Optotune lens DB'!$B$5:$I$25,MATCH('Optotune lens DB'!$I$4,'Optotune lens DB'!$B$4:$I$4,0),0),"")</f>
        <v>500-1000$</v>
      </c>
      <c r="K6" s="3" t="s">
        <v>114</v>
      </c>
      <c r="L6" s="35" t="str">
        <f>IFERROR(VLOOKUP($C6,'Entocentric lens DB'!$B$6:$U$312,MATCH('Entocentric lens DB'!$S$4,'Entocentric lens DB'!$B$4:$U$4,0),0),"")</f>
        <v>NA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200</v>
      </c>
      <c r="P6" s="35" t="s">
        <v>271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3</v>
      </c>
      <c r="R6" s="35" t="s">
        <v>129</v>
      </c>
      <c r="S6" s="3" t="s">
        <v>272</v>
      </c>
    </row>
    <row r="7" spans="1:19">
      <c r="B7" s="3" t="str">
        <f>IFERROR(VLOOKUP($C7,'Entocentric lens DB'!$B$6:$U$312,MATCH('Entocentric lens DB'!$C$4,'Entocentric lens DB'!$B$4:$U$4,0),0),"")</f>
        <v>Evetar</v>
      </c>
      <c r="C7" s="49" t="s">
        <v>242</v>
      </c>
      <c r="D7" s="35">
        <f>IFERROR(VLOOKUP($C7,'Entocentric lens DB'!$B$6:$U$312,MATCH('Entocentric lens DB'!$D$4,'Entocentric lens DB'!$B$4:$U$4,0),0),"")</f>
        <v>25</v>
      </c>
      <c r="E7" s="35" t="str">
        <f>IFERROR(VLOOKUP($C7,'Entocentric lens DB'!$B$6:$U$312,MATCH('Entocentric lens DB'!$F$4,'Entocentric lens DB'!$B$4:$U$4,0),0),"")</f>
        <v>C-mount</v>
      </c>
      <c r="F7" s="35" t="str">
        <f>IFERROR(VLOOKUP($C7,'Entocentric lens DB'!$B$6:$U$312,MATCH('Entocentric lens DB'!$G$4,'Entocentric lens DB'!$B$4:$U$4,0),0),"")</f>
        <v>1.1"</v>
      </c>
      <c r="G7" s="35" t="str">
        <f>IFERROR(VLOOKUP($C7,'Entocentric lens DB'!$B$6:$U$312,MATCH('Entocentric lens DB'!$H$4,'Entocentric lens DB'!$B$4:$U$4,0),0),"")</f>
        <v>M43xP0.75</v>
      </c>
      <c r="H7" s="35" t="str">
        <f>IFERROR(VLOOKUP($C7,'Entocentric lens DB'!$B$6:$U$312,MATCH('Entocentric lens DB'!$Q$4,'Entocentric lens DB'!$B$4:$U$4,0),0),"")</f>
        <v>500-1000$</v>
      </c>
      <c r="I7" s="42" t="str">
        <f>IFERROR(VLOOKUP($C7,'Entocentric lens DB'!$B$6:$U$312,MATCH('Entocentric lens DB'!$R$4,'Entocentric lens DB'!$B$4:$U$4,0),0),"")</f>
        <v>EL-16-40-TC-VIS-5D</v>
      </c>
      <c r="J7" s="35" t="str">
        <f>IFERROR(VLOOKUP($I7,'Optotune lens DB'!$B$5:$I$25,MATCH('Optotune lens DB'!$I$4,'Optotune lens DB'!$B$4:$I$4,0),0),"")</f>
        <v>500-1000$</v>
      </c>
      <c r="K7" s="3" t="s">
        <v>119</v>
      </c>
      <c r="L7" s="35" t="str">
        <f>IFERROR(VLOOKUP($C7,'Entocentric lens DB'!$B$6:$U$312,MATCH('Entocentric lens DB'!$S$4,'Entocentric lens DB'!$B$4:$U$4,0),0),"")</f>
        <v>NA</v>
      </c>
      <c r="M7" s="41">
        <f>IF(ISBLANK(C7),"",'Entocentric lenses'!$H$3)</f>
        <v>2300</v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>inf</v>
      </c>
      <c r="O7" s="32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>200</v>
      </c>
      <c r="P7" s="35" t="s">
        <v>243</v>
      </c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2.4</v>
      </c>
      <c r="R7" s="82" t="s">
        <v>129</v>
      </c>
      <c r="S7" s="3" t="s">
        <v>244</v>
      </c>
    </row>
    <row r="8" spans="1:19">
      <c r="B8" s="3" t="str">
        <f>IFERROR(VLOOKUP($C8,'Entocentric lens DB'!$B$6:$U$312,MATCH('Entocentric lens DB'!$C$4,'Entocentric lens DB'!$B$4:$U$4,0),0),"")</f>
        <v/>
      </c>
      <c r="C8" s="49"/>
      <c r="D8" s="35" t="str">
        <f>IFERROR(VLOOKUP($C8,'Entocentric lens DB'!$B$6:$U$312,MATCH('Entocentric lens DB'!$D$4,'Entocentric lens DB'!$B$4:$U$4,0),0),"")</f>
        <v/>
      </c>
      <c r="E8" s="35" t="str">
        <f>IFERROR(VLOOKUP($C8,'Entocentric lens DB'!$B$6:$U$312,MATCH('Entocentric lens DB'!$F$4,'Entocentric lens DB'!$B$4:$U$4,0),0),"")</f>
        <v/>
      </c>
      <c r="F8" s="35" t="str">
        <f>IFERROR(VLOOKUP($C8,'Entocentric lens DB'!$B$6:$U$312,MATCH('Entocentric lens DB'!$G$4,'Entocentric lens DB'!$B$4:$U$4,0),0),"")</f>
        <v/>
      </c>
      <c r="G8" s="35" t="str">
        <f>IFERROR(VLOOKUP($C8,'Entocentric lens DB'!$B$6:$U$312,MATCH('Entocentric lens DB'!$H$4,'Entocentric lens DB'!$B$4:$U$4,0),0),"")</f>
        <v/>
      </c>
      <c r="H8" s="35" t="str">
        <f>IFERROR(VLOOKUP($C8,'Entocentric lens DB'!$B$6:$U$312,MATCH('Entocentric lens DB'!$Q$4,'Entocentric lens DB'!$B$4:$U$4,0),0),"")</f>
        <v/>
      </c>
      <c r="I8" s="42" t="str">
        <f>IFERROR(VLOOKUP($C8,'Entocentric lens DB'!$B$6:$U$312,MATCH('Entocentric lens DB'!$R$4,'Entocentric lens DB'!$B$4:$U$4,0),0),"")</f>
        <v/>
      </c>
      <c r="J8" s="35" t="str">
        <f>IFERROR(VLOOKUP($I8,'Optotune lens DB'!$B$5:$I$25,MATCH('Optotune lens DB'!$I$4,'Optotune lens DB'!$B$4:$I$4,0),0),"")</f>
        <v/>
      </c>
      <c r="L8" s="35" t="str">
        <f>IFERROR(VLOOKUP($C8,'Entocentric lens DB'!$B$6:$U$312,MATCH('Entocentric lens DB'!$S$4,'Entocentric lens DB'!$B$4:$U$4,0),0),"")</f>
        <v/>
      </c>
      <c r="M8" s="41" t="str">
        <f>IF(ISBLANK(C8),"",'Entocentric lenses'!$H$3)</f>
        <v/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/>
      </c>
      <c r="O8" s="32" t="str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/>
      </c>
      <c r="P8" s="35"/>
      <c r="Q8" s="45" t="str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/>
      </c>
    </row>
    <row r="9" spans="1:19">
      <c r="B9" s="3" t="str">
        <f>IFERROR(VLOOKUP($C9,'Entocentric lens DB'!$B$6:$U$312,MATCH('Entocentric lens DB'!$C$4,'Entocentric lens DB'!$B$4:$U$4,0),0),"")</f>
        <v/>
      </c>
      <c r="C9" s="49"/>
      <c r="D9" s="35" t="str">
        <f>IFERROR(VLOOKUP($C9,'Entocentric lens DB'!$B$6:$U$312,MATCH('Entocentric lens DB'!$D$4,'Entocentric lens DB'!$B$4:$U$4,0),0),"")</f>
        <v/>
      </c>
      <c r="E9" s="35" t="str">
        <f>IFERROR(VLOOKUP($C9,'Entocentric lens DB'!$B$6:$U$312,MATCH('Entocentric lens DB'!$F$4,'Entocentric lens DB'!$B$4:$U$4,0),0),"")</f>
        <v/>
      </c>
      <c r="F9" s="35" t="str">
        <f>IFERROR(VLOOKUP($C9,'Entocentric lens DB'!$B$6:$U$312,MATCH('Entocentric lens DB'!$G$4,'Entocentric lens DB'!$B$4:$U$4,0),0),"")</f>
        <v/>
      </c>
      <c r="G9" s="35" t="str">
        <f>IFERROR(VLOOKUP($C9,'Entocentric lens DB'!$B$6:$U$312,MATCH('Entocentric lens DB'!$H$4,'Entocentric lens DB'!$B$4:$U$4,0),0),"")</f>
        <v/>
      </c>
      <c r="H9" s="35" t="str">
        <f>IFERROR(VLOOKUP($C9,'Entocentric lens DB'!$B$6:$U$312,MATCH('Entocentric lens DB'!$Q$4,'Entocentric lens DB'!$B$4:$U$4,0),0),"")</f>
        <v/>
      </c>
      <c r="I9" s="42" t="str">
        <f>IFERROR(VLOOKUP($C9,'Entocentric lens DB'!$B$6:$U$312,MATCH('Entocentric lens DB'!$R$4,'Entocentric lens DB'!$B$4:$U$4,0),0),"")</f>
        <v/>
      </c>
      <c r="J9" s="35" t="str">
        <f>IFERROR(VLOOKUP($I9,'Optotune lens DB'!$B$5:$I$25,MATCH('Optotune lens DB'!$I$4,'Optotune lens DB'!$B$4:$I$4,0),0),"")</f>
        <v/>
      </c>
      <c r="L9" s="35" t="str">
        <f>IFERROR(VLOOKUP($C9,'Entocentric lens DB'!$B$6:$U$312,MATCH('Entocentric lens DB'!$S$4,'Entocentric lens DB'!$B$4:$U$4,0),0),"")</f>
        <v/>
      </c>
      <c r="M9" s="41" t="str">
        <f>IF(ISBLANK(C9),"",'Entocentric lenses'!$H$3)</f>
        <v/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/>
      </c>
      <c r="O9" s="32" t="str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/>
      </c>
      <c r="P9" s="35"/>
      <c r="Q9" s="45" t="str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/>
      </c>
    </row>
    <row r="10" spans="1:19">
      <c r="B10" s="3" t="str">
        <f>IFERROR(VLOOKUP($C10,'Entocentric lens DB'!$B$6:$U$312,MATCH('Entocentric lens DB'!$C$4,'Entocentric lens DB'!$B$4:$U$4,0),0),"")</f>
        <v/>
      </c>
      <c r="C10" s="49"/>
      <c r="D10" s="35" t="str">
        <f>IFERROR(VLOOKUP($C10,'Entocentric lens DB'!$B$6:$U$312,MATCH('Entocentric lens DB'!$D$4,'Entocentric lens DB'!$B$4:$U$4,0),0),"")</f>
        <v/>
      </c>
      <c r="E10" s="35" t="str">
        <f>IFERROR(VLOOKUP($C10,'Entocentric lens DB'!$B$6:$U$312,MATCH('Entocentric lens DB'!$F$4,'Entocentric lens DB'!$B$4:$U$4,0),0),"")</f>
        <v/>
      </c>
      <c r="F10" s="35" t="str">
        <f>IFERROR(VLOOKUP($C10,'Entocentric lens DB'!$B$6:$U$312,MATCH('Entocentric lens DB'!$G$4,'Entocentric lens DB'!$B$4:$U$4,0),0),"")</f>
        <v/>
      </c>
      <c r="G10" s="35" t="str">
        <f>IFERROR(VLOOKUP($C10,'Entocentric lens DB'!$B$6:$U$312,MATCH('Entocentric lens DB'!$H$4,'Entocentric lens DB'!$B$4:$U$4,0),0),"")</f>
        <v/>
      </c>
      <c r="H10" s="35" t="str">
        <f>IFERROR(VLOOKUP($C10,'Entocentric lens DB'!$B$6:$U$312,MATCH('Entocentric lens DB'!$Q$4,'Entocentric lens DB'!$B$4:$U$4,0),0),"")</f>
        <v/>
      </c>
      <c r="I10" s="42" t="str">
        <f>IFERROR(VLOOKUP($C10,'Entocentric lens DB'!$B$6:$U$312,MATCH('Entocentric lens DB'!$R$4,'Entocentric lens DB'!$B$4:$U$4,0),0),"")</f>
        <v/>
      </c>
      <c r="J10" s="35" t="str">
        <f>IFERROR(VLOOKUP($I10,'Optotune lens DB'!$B$5:$I$25,MATCH('Optotune lens DB'!$I$4,'Optotune lens DB'!$B$4:$I$4,0),0),"")</f>
        <v/>
      </c>
      <c r="L10" s="35" t="str">
        <f>IFERROR(VLOOKUP($C10,'Entocentric lens DB'!$B$6:$U$312,MATCH('Entocentric lens DB'!$S$4,'Entocentric lens DB'!$B$4:$U$4,0),0),"")</f>
        <v/>
      </c>
      <c r="M10" s="41" t="str">
        <f>IF(ISBLANK(C10),"",'Entocentric lenses'!$H$3)</f>
        <v/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/>
      </c>
      <c r="O10" s="32" t="str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/>
      </c>
      <c r="P10" s="35"/>
      <c r="Q10" s="45" t="str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/>
      </c>
    </row>
    <row r="11" spans="1:19">
      <c r="B11" s="3" t="str">
        <f>IFERROR(VLOOKUP($C11,'Entocentric lens DB'!$B$6:$U$312,MATCH('Entocentric lens DB'!$C$4,'Entocentric lens DB'!$B$4:$U$4,0),0),"")</f>
        <v/>
      </c>
      <c r="C11" s="49"/>
      <c r="D11" s="35" t="str">
        <f>IFERROR(VLOOKUP($C11,'Entocentric lens DB'!$B$6:$U$312,MATCH('Entocentric lens DB'!$D$4,'Entocentric lens DB'!$B$4:$U$4,0),0),"")</f>
        <v/>
      </c>
      <c r="E11" s="35" t="str">
        <f>IFERROR(VLOOKUP($C11,'Entocentric lens DB'!$B$6:$U$312,MATCH('Entocentric lens DB'!$F$4,'Entocentric lens DB'!$B$4:$U$4,0),0),"")</f>
        <v/>
      </c>
      <c r="F11" s="35" t="str">
        <f>IFERROR(VLOOKUP($C11,'Entocentric lens DB'!$B$6:$U$312,MATCH('Entocentric lens DB'!$G$4,'Entocentric lens DB'!$B$4:$U$4,0),0),"")</f>
        <v/>
      </c>
      <c r="G11" s="35" t="str">
        <f>IFERROR(VLOOKUP($C11,'Entocentric lens DB'!$B$6:$U$312,MATCH('Entocentric lens DB'!$H$4,'Entocentric lens DB'!$B$4:$U$4,0),0),"")</f>
        <v/>
      </c>
      <c r="H11" s="35" t="str">
        <f>IFERROR(VLOOKUP($C11,'Entocentric lens DB'!$B$6:$U$312,MATCH('Entocentric lens DB'!$Q$4,'Entocentric lens DB'!$B$4:$U$4,0),0),"")</f>
        <v/>
      </c>
      <c r="I11" s="42" t="str">
        <f>IFERROR(VLOOKUP($C11,'Entocentric lens DB'!$B$6:$U$312,MATCH('Entocentric lens DB'!$R$4,'Entocentric lens DB'!$B$4:$U$4,0),0),"")</f>
        <v/>
      </c>
      <c r="J11" s="35" t="str">
        <f>IFERROR(VLOOKUP($I11,'Optotune lens DB'!$B$5:$I$25,MATCH('Optotune lens DB'!$I$4,'Optotune lens DB'!$B$4:$I$4,0),0),"")</f>
        <v/>
      </c>
      <c r="L11" s="35" t="str">
        <f>IFERROR(VLOOKUP($C11,'Entocentric lens DB'!$B$6:$U$312,MATCH('Entocentric lens DB'!$S$4,'Entocentric lens DB'!$B$4:$U$4,0),0),"")</f>
        <v/>
      </c>
      <c r="M11" s="41" t="str">
        <f>IF(ISBLANK(C11),"",'Entocentric lenses'!$H$3)</f>
        <v/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/>
      </c>
      <c r="O11" s="32" t="str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/>
      </c>
      <c r="P11" s="35"/>
      <c r="Q11" s="45"/>
    </row>
    <row r="12" spans="1:19">
      <c r="D12" s="35"/>
      <c r="E12" s="35"/>
      <c r="F12" s="35"/>
      <c r="G12" s="35"/>
      <c r="H12" s="35"/>
      <c r="I12" s="42"/>
      <c r="J12" s="35"/>
      <c r="L12" s="35"/>
      <c r="M12" s="41" t="str">
        <f>IF(ISBLANK(C12),"",'Entocentric lenses'!$H$3)</f>
        <v/>
      </c>
      <c r="N12" s="32"/>
      <c r="O12" s="32"/>
      <c r="P12" s="35"/>
      <c r="Q12" s="45"/>
    </row>
    <row r="13" spans="1:19">
      <c r="D13" s="35"/>
      <c r="E13" s="35"/>
      <c r="F13" s="35"/>
      <c r="G13" s="35"/>
      <c r="H13" s="35"/>
      <c r="I13" s="42"/>
      <c r="J13" s="35"/>
      <c r="L13" s="35"/>
      <c r="M13" s="41" t="str">
        <f>IF(ISBLANK(C13),"",'Entocentric lenses'!$H$3)</f>
        <v/>
      </c>
      <c r="N13" s="32"/>
      <c r="O13" s="32"/>
      <c r="P13" s="35"/>
      <c r="Q13" s="45"/>
    </row>
    <row r="14" spans="1:19">
      <c r="D14" s="35"/>
      <c r="E14" s="35"/>
      <c r="F14" s="35"/>
      <c r="G14" s="35"/>
      <c r="H14" s="35"/>
      <c r="I14" s="42"/>
      <c r="J14" s="35"/>
      <c r="L14" s="35"/>
      <c r="M14" s="41" t="str">
        <f>IF(ISBLANK(C14),"",'Entocentric lenses'!$H$3)</f>
        <v/>
      </c>
      <c r="N14" s="32"/>
      <c r="O14" s="32"/>
      <c r="P14" s="35"/>
      <c r="Q14" s="45"/>
    </row>
    <row r="15" spans="1:19">
      <c r="D15" s="35"/>
      <c r="E15" s="35"/>
      <c r="F15" s="35"/>
      <c r="G15" s="35"/>
      <c r="H15" s="35"/>
      <c r="I15" s="42"/>
      <c r="J15" s="35"/>
      <c r="L15" s="35"/>
      <c r="M15" s="41" t="str">
        <f>IF(ISBLANK(C15),"",'Entocentric lenses'!$H$3)</f>
        <v/>
      </c>
      <c r="N15" s="32"/>
      <c r="O15" s="32"/>
      <c r="P15" s="35"/>
      <c r="Q15" s="45"/>
    </row>
    <row r="16" spans="1:19">
      <c r="D16" s="35"/>
      <c r="E16" s="35"/>
      <c r="F16" s="35"/>
      <c r="G16" s="35"/>
      <c r="H16" s="35"/>
      <c r="I16" s="42"/>
      <c r="J16" s="35"/>
      <c r="L16" s="35"/>
      <c r="M16" s="41" t="str">
        <f>IF(ISBLANK(C16),"",'Entocentric lenses'!$H$3)</f>
        <v/>
      </c>
      <c r="N16" s="32"/>
      <c r="O16" s="32"/>
      <c r="P16" s="35"/>
      <c r="Q16" s="45"/>
    </row>
    <row r="17" spans="2:19">
      <c r="D17" s="35"/>
      <c r="E17" s="35"/>
      <c r="F17" s="35"/>
      <c r="G17" s="35"/>
      <c r="H17" s="35"/>
      <c r="I17" s="42"/>
      <c r="J17" s="35"/>
      <c r="L17" s="35"/>
      <c r="M17" s="41" t="str">
        <f>IF(ISBLANK(C17),"",'Entocentric lenses'!$H$3)</f>
        <v/>
      </c>
      <c r="N17" s="32"/>
      <c r="O17" s="32"/>
      <c r="P17" s="35"/>
      <c r="Q17" s="45"/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IF(ISBLANK(C20),"",'Overview (Tele)'!$H$3)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 t="s">
        <v>0</v>
      </c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30" t="s">
        <v>0</v>
      </c>
      <c r="Q21" s="30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phoneticPr fontId="20" type="noConversion"/>
  <dataValidations count="4">
    <dataValidation type="list" allowBlank="1" showInputMessage="1" showErrorMessage="1" sqref="E5:E20" xr:uid="{00000000-0002-0000-1B00-000000000000}">
      <formula1>Mounts</formula1>
    </dataValidation>
    <dataValidation type="list" allowBlank="1" showInputMessage="1" showErrorMessage="1" sqref="F5:F20" xr:uid="{00000000-0002-0000-1B00-000001000000}">
      <formula1>Formats</formula1>
    </dataValidation>
    <dataValidation type="list" allowBlank="1" showInputMessage="1" showErrorMessage="1" sqref="G5:G20" xr:uid="{00000000-0002-0000-1B00-000002000000}">
      <formula1>Filter</formula1>
    </dataValidation>
    <dataValidation type="list" allowBlank="1" showInputMessage="1" showErrorMessage="1" sqref="J5:J20 H5:H20" xr:uid="{00000000-0002-0000-1B00-000003000000}">
      <formula1>Prices</formula1>
    </dataValidation>
  </dataValidations>
  <hyperlinks>
    <hyperlink ref="R7" r:id="rId1" xr:uid="{57E24C32-C4D0-44A3-9A89-80F394EB525F}"/>
    <hyperlink ref="B2" location="'Entocentric lenses'!A1" display="Back to overview" xr:uid="{3F1E04C4-649A-42DD-9AB3-DEE6D4D2822E}"/>
    <hyperlink ref="B23" location="'Entocentric lens DB'!A1" display="Entocentric lens database" xr:uid="{43B165E3-3AD3-4B94-BF3B-FC28286ECA5E}"/>
  </hyperlinks>
  <pageMargins left="0.3" right="0.3" top="0.5" bottom="0.5" header="0.1" footer="0.1"/>
  <pageSetup paperSize="9" scale="53" orientation="landscape"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1"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4.1406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9.28515625" style="3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49.140625" style="3" customWidth="1"/>
    <col min="20" max="16384" width="9.140625" style="3"/>
  </cols>
  <sheetData>
    <row r="1" spans="1:19" ht="18.75">
      <c r="A1" s="2"/>
      <c r="B1" s="7" t="s">
        <v>273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52.5" customHeight="1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Kowa</v>
      </c>
      <c r="C5" s="49" t="s">
        <v>246</v>
      </c>
      <c r="D5" s="35">
        <f>IFERROR(VLOOKUP($C5,'Entocentric lens DB'!$B$6:$U$312,MATCH('Entocentric lens DB'!$D$4,'Entocentric lens DB'!$B$4:$U$4,0),0),"")</f>
        <v>35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1"</v>
      </c>
      <c r="G5" s="35">
        <f>IFERROR(VLOOKUP($C5,'Entocentric lens DB'!$B$6:$U$312,MATCH('Entocentric lens DB'!$H$4,'Entocentric lens DB'!$B$4:$U$4,0),0),"")</f>
        <v>0</v>
      </c>
      <c r="H5" s="35" t="str">
        <f>IFERROR(VLOOKUP($C5,'Entocentric lens DB'!$B$6:$U$312,MATCH('Entocentric lens DB'!$Q$4,'Entocentric lens DB'!$B$4:$U$4,0),0),"")</f>
        <v>500-1000$</v>
      </c>
      <c r="I5" s="42" t="str">
        <f>IFERROR(VLOOKUP($C5,'Entocentric lens DB'!$B$6:$U$312,MATCH('Entocentric lens DB'!$R$4,'Entocentric lens DB'!$B$4:$U$4,0),0),"")</f>
        <v>EL-16-40-TC-VIS-5D-C</v>
      </c>
      <c r="J5" s="35" t="str">
        <f>IFERROR(VLOOKUP($I5,'Optotune lens DB'!$B$5:$I$25,MATCH('Optotune lens DB'!$I$4,'Optotune lens DB'!$B$4:$I$4,0),0),"")</f>
        <v>500-1000$</v>
      </c>
      <c r="K5" s="3" t="s">
        <v>175</v>
      </c>
      <c r="L5" s="35" t="str">
        <f>IFERROR(VLOOKUP($C5,'Entocentric lens DB'!$B$6:$U$312,MATCH('Entocentric lens DB'!$S$4,'Entocentric lens DB'!$B$4:$U$4,0),0),"")</f>
        <v>NA</v>
      </c>
      <c r="M5" s="41">
        <f>IF(ISBLANK(C5),"",'Entocentric lenses'!$H$3)</f>
        <v>2300</v>
      </c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200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3</v>
      </c>
      <c r="R5" s="82" t="s">
        <v>129</v>
      </c>
      <c r="S5" s="3" t="s">
        <v>217</v>
      </c>
    </row>
    <row r="6" spans="1:19">
      <c r="B6" s="3" t="str">
        <f>IFERROR(VLOOKUP($C6,'Entocentric lens DB'!$B$6:$U$312,MATCH('Entocentric lens DB'!$C$4,'Entocentric lens DB'!$B$4:$U$4,0),0),"")</f>
        <v>Schneider</v>
      </c>
      <c r="C6" s="49" t="s">
        <v>270</v>
      </c>
      <c r="D6" s="35">
        <f>IFERROR(VLOOKUP($C6,'Entocentric lens DB'!$B$6:$U$312,MATCH('Entocentric lens DB'!$D$4,'Entocentric lens DB'!$B$4:$U$4,0),0),"")</f>
        <v>30</v>
      </c>
      <c r="E6" s="35" t="str">
        <f>IFERROR(VLOOKUP($C6,'Entocentric lens DB'!$B$6:$U$312,MATCH('Entocentric lens DB'!$F$4,'Entocentric lens DB'!$B$4:$U$4,0),0),"")</f>
        <v>C-mount</v>
      </c>
      <c r="F6" s="35" t="str">
        <f>IFERROR(VLOOKUP($C6,'Entocentric lens DB'!$B$6:$U$312,MATCH('Entocentric lens DB'!$G$4,'Entocentric lens DB'!$B$4:$U$4,0),0),"")</f>
        <v>1.1"</v>
      </c>
      <c r="G6" s="35" t="str">
        <f>IFERROR(VLOOKUP($C6,'Entocentric lens DB'!$B$6:$U$312,MATCH('Entocentric lens DB'!$H$4,'Entocentric lens DB'!$B$4:$U$4,0),0),"")</f>
        <v>M30.5x0.5</v>
      </c>
      <c r="H6" s="35" t="str">
        <f>IFERROR(VLOOKUP($C6,'Entocentric lens DB'!$B$6:$U$312,MATCH('Entocentric lens DB'!$Q$4,'Entocentric lens DB'!$B$4:$U$4,0),0),"")</f>
        <v>500-1000$</v>
      </c>
      <c r="I6" s="42" t="str">
        <f>IFERROR(VLOOKUP($C6,'Entocentric lens DB'!$B$6:$U$312,MATCH('Entocentric lens DB'!$R$4,'Entocentric lens DB'!$B$4:$U$4,0),0),"")</f>
        <v>EL-16-40-TC-VIS-5D-M30.5</v>
      </c>
      <c r="J6" s="35" t="str">
        <f>IFERROR(VLOOKUP($I6,'Optotune lens DB'!$B$5:$I$25,MATCH('Optotune lens DB'!$I$4,'Optotune lens DB'!$B$4:$I$4,0),0),"")</f>
        <v>500-1000$</v>
      </c>
      <c r="K6" s="3" t="s">
        <v>114</v>
      </c>
      <c r="L6" s="35" t="str">
        <f>IFERROR(VLOOKUP($C6,'Entocentric lens DB'!$B$6:$U$312,MATCH('Entocentric lens DB'!$S$4,'Entocentric lens DB'!$B$4:$U$4,0),0),"")</f>
        <v>NA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200</v>
      </c>
      <c r="P6" s="35" t="s">
        <v>271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3</v>
      </c>
      <c r="R6" s="35" t="s">
        <v>129</v>
      </c>
      <c r="S6" s="3" t="s">
        <v>272</v>
      </c>
    </row>
    <row r="7" spans="1:19">
      <c r="B7" s="3" t="str">
        <f>IFERROR(VLOOKUP($C7,'Entocentric lens DB'!$B$6:$U$312,MATCH('Entocentric lens DB'!$C$4,'Entocentric lens DB'!$B$4:$U$4,0),0),"")</f>
        <v>Schneider</v>
      </c>
      <c r="C7" s="49" t="s">
        <v>274</v>
      </c>
      <c r="D7" s="35">
        <f>IFERROR(VLOOKUP($C7,'Entocentric lens DB'!$B$6:$U$312,MATCH('Entocentric lens DB'!$D$4,'Entocentric lens DB'!$B$4:$U$4,0),0),"")</f>
        <v>38</v>
      </c>
      <c r="E7" s="35" t="str">
        <f>IFERROR(VLOOKUP($C7,'Entocentric lens DB'!$B$6:$U$312,MATCH('Entocentric lens DB'!$F$4,'Entocentric lens DB'!$B$4:$U$4,0),0),"")</f>
        <v>C-mount</v>
      </c>
      <c r="F7" s="35" t="str">
        <f>IFERROR(VLOOKUP($C7,'Entocentric lens DB'!$B$6:$U$312,MATCH('Entocentric lens DB'!$G$4,'Entocentric lens DB'!$B$4:$U$4,0),0),"")</f>
        <v>1.1"</v>
      </c>
      <c r="G7" s="35" t="str">
        <f>IFERROR(VLOOKUP($C7,'Entocentric lens DB'!$B$6:$U$312,MATCH('Entocentric lens DB'!$H$4,'Entocentric lens DB'!$B$4:$U$4,0),0),"")</f>
        <v>M30.5x0.5</v>
      </c>
      <c r="H7" s="35" t="str">
        <f>IFERROR(VLOOKUP($C7,'Entocentric lens DB'!$B$6:$U$312,MATCH('Entocentric lens DB'!$Q$4,'Entocentric lens DB'!$B$4:$U$4,0),0),"")</f>
        <v>500-1000$</v>
      </c>
      <c r="I7" s="42" t="str">
        <f>IFERROR(VLOOKUP($C7,'Entocentric lens DB'!$B$6:$U$312,MATCH('Entocentric lens DB'!$R$4,'Entocentric lens DB'!$B$4:$U$4,0),0),"")</f>
        <v>EL-16-40-TC-VIS-5D-M30.5</v>
      </c>
      <c r="J7" s="35" t="str">
        <f>IFERROR(VLOOKUP($I7,'Optotune lens DB'!$B$5:$I$25,MATCH('Optotune lens DB'!$I$4,'Optotune lens DB'!$B$4:$I$4,0),0),"")</f>
        <v>500-1000$</v>
      </c>
      <c r="K7" s="3" t="s">
        <v>114</v>
      </c>
      <c r="L7" s="35" t="str">
        <f>IFERROR(VLOOKUP($C7,'Entocentric lens DB'!$B$6:$U$312,MATCH('Entocentric lens DB'!$S$4,'Entocentric lens DB'!$B$4:$U$4,0),0),"")</f>
        <v>NA</v>
      </c>
      <c r="M7" s="41">
        <f>IF(ISBLANK(C7),"",'Entocentric lenses'!$H$3)</f>
        <v>2300</v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>inf</v>
      </c>
      <c r="O7" s="32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>200</v>
      </c>
      <c r="P7" s="35" t="s">
        <v>115</v>
      </c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3</v>
      </c>
      <c r="S7" s="3" t="s">
        <v>275</v>
      </c>
    </row>
    <row r="8" spans="1:19">
      <c r="B8" s="3" t="str">
        <f>IFERROR(VLOOKUP($C8,'Entocentric lens DB'!$B$6:$U$312,MATCH('Entocentric lens DB'!$C$4,'Entocentric lens DB'!$B$4:$U$4,0),0),"")</f>
        <v>Schneider</v>
      </c>
      <c r="C8" s="49" t="s">
        <v>274</v>
      </c>
      <c r="D8" s="35">
        <f>IFERROR(VLOOKUP($C8,'Entocentric lens DB'!$B$6:$U$312,MATCH('Entocentric lens DB'!$D$4,'Entocentric lens DB'!$B$4:$U$4,0),0),"")</f>
        <v>38</v>
      </c>
      <c r="E8" s="35" t="str">
        <f>IFERROR(VLOOKUP($C8,'Entocentric lens DB'!$B$6:$U$312,MATCH('Entocentric lens DB'!$F$4,'Entocentric lens DB'!$B$4:$U$4,0),0),"")</f>
        <v>C-mount</v>
      </c>
      <c r="F8" s="35" t="str">
        <f>IFERROR(VLOOKUP($C8,'Entocentric lens DB'!$B$6:$U$312,MATCH('Entocentric lens DB'!$G$4,'Entocentric lens DB'!$B$4:$U$4,0),0),"")</f>
        <v>1.1"</v>
      </c>
      <c r="G8" s="35" t="str">
        <f>IFERROR(VLOOKUP($C8,'Entocentric lens DB'!$B$6:$U$312,MATCH('Entocentric lens DB'!$H$4,'Entocentric lens DB'!$B$4:$U$4,0),0),"")</f>
        <v>M30.5x0.5</v>
      </c>
      <c r="H8" s="35" t="str">
        <f>IFERROR(VLOOKUP($C8,'Entocentric lens DB'!$B$6:$U$312,MATCH('Entocentric lens DB'!$Q$4,'Entocentric lens DB'!$B$4:$U$4,0),0),"")</f>
        <v>500-1000$</v>
      </c>
      <c r="I8" s="42" t="s">
        <v>179</v>
      </c>
      <c r="J8" s="35" t="str">
        <f>IFERROR(VLOOKUP($I8,'Optotune lens DB'!$B$5:$I$25,MATCH('Optotune lens DB'!$I$4,'Optotune lens DB'!$B$4:$I$4,0),0),"")</f>
        <v>500-1000$</v>
      </c>
      <c r="K8" s="3" t="s">
        <v>175</v>
      </c>
      <c r="L8" s="35" t="str">
        <f>IFERROR(VLOOKUP($C8,'Entocentric lens DB'!$B$6:$U$312,MATCH('Entocentric lens DB'!$S$4,'Entocentric lens DB'!$B$4:$U$4,0),0),"")</f>
        <v>NA</v>
      </c>
      <c r="M8" s="41"/>
      <c r="N8" s="41">
        <v>88</v>
      </c>
      <c r="O8" s="41">
        <v>67</v>
      </c>
      <c r="P8" s="35" t="s">
        <v>115</v>
      </c>
      <c r="Q8" s="45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>3</v>
      </c>
    </row>
    <row r="9" spans="1:19">
      <c r="B9" s="3" t="str">
        <f>IFERROR(VLOOKUP($C9,'Entocentric lens DB'!$B$6:$U$312,MATCH('Entocentric lens DB'!$C$4,'Entocentric lens DB'!$B$4:$U$4,0),0),"")</f>
        <v>Optart</v>
      </c>
      <c r="C9" s="49" t="s">
        <v>174</v>
      </c>
      <c r="D9" s="35">
        <f>IFERROR(VLOOKUP($C9,'Entocentric lens DB'!$B$6:$U$312,MATCH('Entocentric lens DB'!$D$4,'Entocentric lens DB'!$B$4:$U$4,0),0),"")</f>
        <v>35</v>
      </c>
      <c r="E9" s="35" t="str">
        <f>IFERROR(VLOOKUP($C9,'Entocentric lens DB'!$B$6:$U$312,MATCH('Entocentric lens DB'!$F$4,'Entocentric lens DB'!$B$4:$U$4,0),0),"")</f>
        <v>C-mount</v>
      </c>
      <c r="F9" s="35" t="str">
        <f>IFERROR(VLOOKUP($C9,'Entocentric lens DB'!$B$6:$U$312,MATCH('Entocentric lens DB'!$G$4,'Entocentric lens DB'!$B$4:$U$4,0),0),"")</f>
        <v>4/3"</v>
      </c>
      <c r="G9" s="35" t="str">
        <f>IFERROR(VLOOKUP($C9,'Entocentric lens DB'!$B$6:$U$312,MATCH('Entocentric lens DB'!$H$4,'Entocentric lens DB'!$B$4:$U$4,0),0),"")</f>
        <v>M40.5xP0.5</v>
      </c>
      <c r="H9" s="35" t="str">
        <f>IFERROR(VLOOKUP($C9,'Entocentric lens DB'!$B$6:$U$312,MATCH('Entocentric lens DB'!$Q$4,'Entocentric lens DB'!$B$4:$U$4,0),0),"")</f>
        <v>On Request</v>
      </c>
      <c r="I9" s="42" t="str">
        <f>IFERROR(VLOOKUP($C9,'Entocentric lens DB'!$B$6:$U$312,MATCH('Entocentric lens DB'!$R$4,'Entocentric lens DB'!$B$4:$U$4,0),0),"")</f>
        <v>EL-16-40-TC-VIS-5D-C</v>
      </c>
      <c r="J9" s="35" t="str">
        <f>IFERROR(VLOOKUP($I9,'Optotune lens DB'!$B$5:$I$25,MATCH('Optotune lens DB'!$I$4,'Optotune lens DB'!$B$4:$I$4,0),0),"")</f>
        <v>500-1000$</v>
      </c>
      <c r="K9" s="3" t="s">
        <v>175</v>
      </c>
      <c r="L9" s="35" t="str">
        <f>IFERROR(VLOOKUP($C9,'Entocentric lens DB'!$B$6:$U$312,MATCH('Entocentric lens DB'!$S$4,'Entocentric lens DB'!$B$4:$U$4,0),0),"")</f>
        <v>NA</v>
      </c>
      <c r="M9" s="41"/>
      <c r="N9" s="41">
        <v>88</v>
      </c>
      <c r="O9" s="41">
        <v>67</v>
      </c>
      <c r="P9" s="35" t="s">
        <v>115</v>
      </c>
      <c r="Q9" s="45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>4</v>
      </c>
      <c r="S9" s="3" t="s">
        <v>276</v>
      </c>
    </row>
    <row r="10" spans="1:19">
      <c r="B10" s="3" t="str">
        <f>IFERROR(VLOOKUP($C10,'Entocentric lens DB'!$B$6:$U$312,MATCH('Entocentric lens DB'!$C$4,'Entocentric lens DB'!$B$4:$U$4,0),0),"")</f>
        <v>Optart</v>
      </c>
      <c r="C10" s="49" t="s">
        <v>176</v>
      </c>
      <c r="D10" s="35">
        <f>IFERROR(VLOOKUP($C10,'Entocentric lens DB'!$B$6:$U$312,MATCH('Entocentric lens DB'!$D$4,'Entocentric lens DB'!$B$4:$U$4,0),0),"")</f>
        <v>35</v>
      </c>
      <c r="E10" s="35" t="str">
        <f>IFERROR(VLOOKUP($C10,'Entocentric lens DB'!$B$6:$U$312,MATCH('Entocentric lens DB'!$F$4,'Entocentric lens DB'!$B$4:$U$4,0),0),"")</f>
        <v>C-mount</v>
      </c>
      <c r="F10" s="35" t="str">
        <f>IFERROR(VLOOKUP($C10,'Entocentric lens DB'!$B$6:$U$312,MATCH('Entocentric lens DB'!$G$4,'Entocentric lens DB'!$B$4:$U$4,0),0),"")</f>
        <v>1"</v>
      </c>
      <c r="G10" s="35" t="str">
        <f>IFERROR(VLOOKUP($C10,'Entocentric lens DB'!$B$6:$U$312,MATCH('Entocentric lens DB'!$H$4,'Entocentric lens DB'!$B$4:$U$4,0),0),"")</f>
        <v>M46XP0.75</v>
      </c>
      <c r="H10" s="35" t="str">
        <f>IFERROR(VLOOKUP($C10,'Entocentric lens DB'!$B$6:$U$312,MATCH('Entocentric lens DB'!$Q$4,'Entocentric lens DB'!$B$4:$U$4,0),0),"")</f>
        <v>On Request</v>
      </c>
      <c r="I10" s="42" t="str">
        <f>IFERROR(VLOOKUP($C10,'Entocentric lens DB'!$B$6:$U$312,MATCH('Entocentric lens DB'!$R$4,'Entocentric lens DB'!$B$4:$U$4,0),0),"")</f>
        <v>EL-16-40-TC-VIS-5D-C</v>
      </c>
      <c r="J10" s="35" t="str">
        <f>IFERROR(VLOOKUP($I10,'Optotune lens DB'!$B$5:$I$25,MATCH('Optotune lens DB'!$I$4,'Optotune lens DB'!$B$4:$I$4,0),0),"")</f>
        <v>500-1000$</v>
      </c>
      <c r="K10" s="3" t="s">
        <v>175</v>
      </c>
      <c r="L10" s="35" t="str">
        <f>IFERROR(VLOOKUP($C10,'Entocentric lens DB'!$B$6:$U$312,MATCH('Entocentric lens DB'!$S$4,'Entocentric lens DB'!$B$4:$U$4,0),0),"")</f>
        <v>NA</v>
      </c>
      <c r="M10" s="41"/>
      <c r="N10" s="41">
        <v>88</v>
      </c>
      <c r="O10" s="41">
        <v>67</v>
      </c>
      <c r="P10" s="35" t="s">
        <v>115</v>
      </c>
      <c r="Q10" s="45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>5</v>
      </c>
    </row>
    <row r="11" spans="1:19">
      <c r="B11" s="3" t="str">
        <f>IFERROR(VLOOKUP($C11,'Entocentric lens DB'!$B$6:$U$312,MATCH('Entocentric lens DB'!$C$4,'Entocentric lens DB'!$B$4:$U$4,0),0),"")</f>
        <v/>
      </c>
      <c r="C11" s="49"/>
      <c r="D11" s="35" t="str">
        <f>IFERROR(VLOOKUP($C11,'Entocentric lens DB'!$B$6:$U$312,MATCH('Entocentric lens DB'!$D$4,'Entocentric lens DB'!$B$4:$U$4,0),0),"")</f>
        <v/>
      </c>
      <c r="E11" s="35" t="str">
        <f>IFERROR(VLOOKUP($C11,'Entocentric lens DB'!$B$6:$U$312,MATCH('Entocentric lens DB'!$F$4,'Entocentric lens DB'!$B$4:$U$4,0),0),"")</f>
        <v/>
      </c>
      <c r="F11" s="35" t="str">
        <f>IFERROR(VLOOKUP($C11,'Entocentric lens DB'!$B$6:$U$312,MATCH('Entocentric lens DB'!$G$4,'Entocentric lens DB'!$B$4:$U$4,0),0),"")</f>
        <v/>
      </c>
      <c r="G11" s="35" t="str">
        <f>IFERROR(VLOOKUP($C11,'Entocentric lens DB'!$B$6:$U$312,MATCH('Entocentric lens DB'!$H$4,'Entocentric lens DB'!$B$4:$U$4,0),0),"")</f>
        <v/>
      </c>
      <c r="H11" s="35" t="str">
        <f>IFERROR(VLOOKUP($C11,'Entocentric lens DB'!$B$6:$U$312,MATCH('Entocentric lens DB'!$Q$4,'Entocentric lens DB'!$B$4:$U$4,0),0),"")</f>
        <v/>
      </c>
      <c r="I11" s="42" t="str">
        <f>IFERROR(VLOOKUP($C11,'Entocentric lens DB'!$B$6:$U$312,MATCH('Entocentric lens DB'!$R$4,'Entocentric lens DB'!$B$4:$U$4,0),0),"")</f>
        <v/>
      </c>
      <c r="J11" s="35" t="str">
        <f>IFERROR(VLOOKUP($I11,'Optotune lens DB'!$B$5:$I$25,MATCH('Optotune lens DB'!$I$4,'Optotune lens DB'!$B$4:$I$4,0),0),"")</f>
        <v/>
      </c>
      <c r="L11" s="35" t="str">
        <f>IFERROR(VLOOKUP($C11,'Entocentric lens DB'!$B$6:$U$312,MATCH('Entocentric lens DB'!$S$4,'Entocentric lens DB'!$B$4:$U$4,0),0),"")</f>
        <v/>
      </c>
      <c r="M11" s="41" t="str">
        <f>IF(ISBLANK(C11),"",'Entocentric lenses'!$H$3)</f>
        <v/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/>
      </c>
      <c r="O11" s="32" t="str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/>
      </c>
      <c r="P11" s="35"/>
      <c r="Q11" s="45"/>
    </row>
    <row r="12" spans="1:19">
      <c r="B12" s="3" t="str">
        <f>IFERROR(VLOOKUP($C12,'Entocentric lens DB'!$B$6:$U$312,MATCH('Entocentric lens DB'!$C$4,'Entocentric lens DB'!$B$4:$U$4,0),0),"")</f>
        <v/>
      </c>
      <c r="C12" s="49"/>
      <c r="D12" s="35" t="str">
        <f>IFERROR(VLOOKUP($C12,'Entocentric lens DB'!$B$6:$U$312,MATCH('Entocentric lens DB'!$D$4,'Entocentric lens DB'!$B$4:$U$4,0),0),"")</f>
        <v/>
      </c>
      <c r="E12" s="35" t="str">
        <f>IFERROR(VLOOKUP($C12,'Entocentric lens DB'!$B$6:$U$312,MATCH('Entocentric lens DB'!$F$4,'Entocentric lens DB'!$B$4:$U$4,0),0),"")</f>
        <v/>
      </c>
      <c r="F12" s="35" t="str">
        <f>IFERROR(VLOOKUP($C12,'Entocentric lens DB'!$B$6:$U$312,MATCH('Entocentric lens DB'!$G$4,'Entocentric lens DB'!$B$4:$U$4,0),0),"")</f>
        <v/>
      </c>
      <c r="G12" s="35" t="str">
        <f>IFERROR(VLOOKUP($C12,'Entocentric lens DB'!$B$6:$U$312,MATCH('Entocentric lens DB'!$H$4,'Entocentric lens DB'!$B$4:$U$4,0),0),"")</f>
        <v/>
      </c>
      <c r="H12" s="35" t="str">
        <f>IFERROR(VLOOKUP($C12,'Entocentric lens DB'!$B$6:$U$312,MATCH('Entocentric lens DB'!$Q$4,'Entocentric lens DB'!$B$4:$U$4,0),0),"")</f>
        <v/>
      </c>
      <c r="I12" s="42" t="str">
        <f>IFERROR(VLOOKUP($C12,'Entocentric lens DB'!$B$6:$U$312,MATCH('Entocentric lens DB'!$R$4,'Entocentric lens DB'!$B$4:$U$4,0),0),"")</f>
        <v/>
      </c>
      <c r="J12" s="35" t="str">
        <f>IFERROR(VLOOKUP($I12,'Optotune lens DB'!$B$5:$I$25,MATCH('Optotune lens DB'!$I$4,'Optotune lens DB'!$B$4:$I$4,0),0),"")</f>
        <v/>
      </c>
      <c r="L12" s="35" t="str">
        <f>IFERROR(VLOOKUP($C12,'Entocentric lens DB'!$B$6:$U$312,MATCH('Entocentric lens DB'!$S$4,'Entocentric lens DB'!$B$4:$U$4,0),0),"")</f>
        <v/>
      </c>
      <c r="M12" s="41" t="str">
        <f>IF(ISBLANK(C12),"",'Entocentric lenses'!$H$3)</f>
        <v/>
      </c>
      <c r="N12" s="32" t="str">
        <f>IF(ISBLANK(C12),"",IF(IFERROR(1000/(1000/$M12+VLOOKUP($I12,'Optotune lens DB'!$B$5:$H$25,MATCH('Optotune lens DB'!$D$4,'Optotune lens DB'!$B$4:$H$4,0),0)),"inf")&lt;0,"inf",IFERROR(1000/(1000/$M12+VLOOKUP($I12,'Optotune lens DB'!$B$5:$H$25,MATCH('Optotune lens DB'!$D$4,'Optotune lens DB'!$B$4:$H$4,0),0)),"inf")))</f>
        <v/>
      </c>
      <c r="O12" s="32" t="str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/>
      </c>
      <c r="P12" s="35"/>
      <c r="Q12" s="45"/>
    </row>
    <row r="13" spans="1:19">
      <c r="B13" s="3" t="str">
        <f>IFERROR(VLOOKUP($C13,'Entocentric lens DB'!$B$6:$U$312,MATCH('Entocentric lens DB'!$C$4,'Entocentric lens DB'!$B$4:$U$4,0),0),"")</f>
        <v/>
      </c>
      <c r="C13" s="49"/>
      <c r="D13" s="35" t="str">
        <f>IFERROR(VLOOKUP($C13,'Entocentric lens DB'!$B$6:$U$312,MATCH('Entocentric lens DB'!$D$4,'Entocentric lens DB'!$B$4:$U$4,0),0),"")</f>
        <v/>
      </c>
      <c r="E13" s="35" t="str">
        <f>IFERROR(VLOOKUP($C13,'Entocentric lens DB'!$B$6:$U$312,MATCH('Entocentric lens DB'!$F$4,'Entocentric lens DB'!$B$4:$U$4,0),0),"")</f>
        <v/>
      </c>
      <c r="F13" s="35" t="str">
        <f>IFERROR(VLOOKUP($C13,'Entocentric lens DB'!$B$6:$U$312,MATCH('Entocentric lens DB'!$G$4,'Entocentric lens DB'!$B$4:$U$4,0),0),"")</f>
        <v/>
      </c>
      <c r="G13" s="35" t="str">
        <f>IFERROR(VLOOKUP($C13,'Entocentric lens DB'!$B$6:$U$312,MATCH('Entocentric lens DB'!$H$4,'Entocentric lens DB'!$B$4:$U$4,0),0),"")</f>
        <v/>
      </c>
      <c r="H13" s="35" t="str">
        <f>IFERROR(VLOOKUP($C13,'Entocentric lens DB'!$B$6:$U$312,MATCH('Entocentric lens DB'!$Q$4,'Entocentric lens DB'!$B$4:$U$4,0),0),"")</f>
        <v/>
      </c>
      <c r="I13" s="42" t="str">
        <f>IFERROR(VLOOKUP($C13,'Entocentric lens DB'!$B$6:$U$312,MATCH('Entocentric lens DB'!$R$4,'Entocentric lens DB'!$B$4:$U$4,0),0),"")</f>
        <v/>
      </c>
      <c r="J13" s="35" t="str">
        <f>IFERROR(VLOOKUP($I13,'Optotune lens DB'!$B$5:$I$25,MATCH('Optotune lens DB'!$I$4,'Optotune lens DB'!$B$4:$I$4,0),0),"")</f>
        <v/>
      </c>
      <c r="L13" s="35" t="str">
        <f>IFERROR(VLOOKUP($C13,'Entocentric lens DB'!$B$6:$U$312,MATCH('Entocentric lens DB'!$S$4,'Entocentric lens DB'!$B$4:$U$4,0),0),"")</f>
        <v/>
      </c>
      <c r="M13" s="41" t="str">
        <f>IF(ISBLANK(C13),"",'Entocentric lenses'!$H$3)</f>
        <v/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/>
      </c>
      <c r="O13" s="32" t="str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/>
      </c>
      <c r="P13" s="35"/>
      <c r="Q13" s="45"/>
    </row>
    <row r="14" spans="1:19">
      <c r="B14" s="3" t="str">
        <f>IFERROR(VLOOKUP($C14,'Entocentric lens DB'!$B$6:$U$312,MATCH('Entocentric lens DB'!$C$4,'Entocentric lens DB'!$B$4:$U$4,0),0),"")</f>
        <v/>
      </c>
      <c r="C14" s="49"/>
      <c r="D14" s="35" t="str">
        <f>IFERROR(VLOOKUP($C14,'Entocentric lens DB'!$B$6:$U$312,MATCH('Entocentric lens DB'!$D$4,'Entocentric lens DB'!$B$4:$U$4,0),0),"")</f>
        <v/>
      </c>
      <c r="E14" s="35" t="str">
        <f>IFERROR(VLOOKUP($C14,'Entocentric lens DB'!$B$6:$U$312,MATCH('Entocentric lens DB'!$F$4,'Entocentric lens DB'!$B$4:$U$4,0),0),"")</f>
        <v/>
      </c>
      <c r="F14" s="35" t="str">
        <f>IFERROR(VLOOKUP($C14,'Entocentric lens DB'!$B$6:$U$312,MATCH('Entocentric lens DB'!$G$4,'Entocentric lens DB'!$B$4:$U$4,0),0),"")</f>
        <v/>
      </c>
      <c r="G14" s="35" t="str">
        <f>IFERROR(VLOOKUP($C14,'Entocentric lens DB'!$B$6:$U$312,MATCH('Entocentric lens DB'!$H$4,'Entocentric lens DB'!$B$4:$U$4,0),0),"")</f>
        <v/>
      </c>
      <c r="H14" s="35" t="str">
        <f>IFERROR(VLOOKUP($C14,'Entocentric lens DB'!$B$6:$U$312,MATCH('Entocentric lens DB'!$Q$4,'Entocentric lens DB'!$B$4:$U$4,0),0),"")</f>
        <v/>
      </c>
      <c r="I14" s="42" t="str">
        <f>IFERROR(VLOOKUP($C14,'Entocentric lens DB'!$B$6:$U$312,MATCH('Entocentric lens DB'!$R$4,'Entocentric lens DB'!$B$4:$U$4,0),0),"")</f>
        <v/>
      </c>
      <c r="J14" s="35" t="str">
        <f>IFERROR(VLOOKUP($I14,'Optotune lens DB'!$B$5:$I$25,MATCH('Optotune lens DB'!$I$4,'Optotune lens DB'!$B$4:$I$4,0),0),"")</f>
        <v/>
      </c>
      <c r="L14" s="35" t="str">
        <f>IFERROR(VLOOKUP($C14,'Entocentric lens DB'!$B$6:$U$312,MATCH('Entocentric lens DB'!$S$4,'Entocentric lens DB'!$B$4:$U$4,0),0),"")</f>
        <v/>
      </c>
      <c r="M14" s="41" t="str">
        <f>IF(ISBLANK(C14),"",'Entocentric lenses'!$H$3)</f>
        <v/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/>
      </c>
      <c r="O14" s="32" t="str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/>
      </c>
      <c r="P14" s="35"/>
      <c r="Q14" s="45"/>
    </row>
    <row r="15" spans="1:19">
      <c r="B15" s="3" t="str">
        <f>IFERROR(VLOOKUP($C15,'Entocentric lens DB'!$B$6:$U$312,MATCH('Entocentric lens DB'!$C$4,'Entocentric lens DB'!$B$4:$U$4,0),0),"")</f>
        <v/>
      </c>
      <c r="C15" s="49"/>
      <c r="D15" s="35" t="str">
        <f>IFERROR(VLOOKUP($C15,'Entocentric lens DB'!$B$6:$U$312,MATCH('Entocentric lens DB'!$D$4,'Entocentric lens DB'!$B$4:$U$4,0),0),"")</f>
        <v/>
      </c>
      <c r="E15" s="35" t="str">
        <f>IFERROR(VLOOKUP($C15,'Entocentric lens DB'!$B$6:$U$312,MATCH('Entocentric lens DB'!$F$4,'Entocentric lens DB'!$B$4:$U$4,0),0),"")</f>
        <v/>
      </c>
      <c r="F15" s="35" t="str">
        <f>IFERROR(VLOOKUP($C15,'Entocentric lens DB'!$B$6:$U$312,MATCH('Entocentric lens DB'!$G$4,'Entocentric lens DB'!$B$4:$U$4,0),0),"")</f>
        <v/>
      </c>
      <c r="G15" s="35" t="str">
        <f>IFERROR(VLOOKUP($C15,'Entocentric lens DB'!$B$6:$U$312,MATCH('Entocentric lens DB'!$H$4,'Entocentric lens DB'!$B$4:$U$4,0),0),"")</f>
        <v/>
      </c>
      <c r="H15" s="35" t="str">
        <f>IFERROR(VLOOKUP($C15,'Entocentric lens DB'!$B$6:$U$312,MATCH('Entocentric lens DB'!$Q$4,'Entocentric lens DB'!$B$4:$U$4,0),0),"")</f>
        <v/>
      </c>
      <c r="I15" s="42" t="str">
        <f>IFERROR(VLOOKUP($C15,'Entocentric lens DB'!$B$6:$U$312,MATCH('Entocentric lens DB'!$R$4,'Entocentric lens DB'!$B$4:$U$4,0),0),"")</f>
        <v/>
      </c>
      <c r="J15" s="35" t="str">
        <f>IFERROR(VLOOKUP($I15,'Optotune lens DB'!$B$5:$I$25,MATCH('Optotune lens DB'!$I$4,'Optotune lens DB'!$B$4:$I$4,0),0),"")</f>
        <v/>
      </c>
      <c r="L15" s="35" t="str">
        <f>IFERROR(VLOOKUP($C15,'Entocentric lens DB'!$B$6:$U$312,MATCH('Entocentric lens DB'!$S$4,'Entocentric lens DB'!$B$4:$U$4,0),0),"")</f>
        <v/>
      </c>
      <c r="M15" s="41" t="str">
        <f>IF(ISBLANK(C15),"",'Entocentric lenses'!$H$3)</f>
        <v/>
      </c>
      <c r="N15" s="32" t="str">
        <f>IF(ISBLANK(C15),"",IF(IFERROR(1000/(1000/$M15+VLOOKUP($I15,'Optotune lens DB'!$B$5:$H$25,MATCH('Optotune lens DB'!$D$4,'Optotune lens DB'!$B$4:$H$4,0),0)),"inf")&lt;0,"inf",IFERROR(1000/(1000/$M15+VLOOKUP($I15,'Optotune lens DB'!$B$5:$H$25,MATCH('Optotune lens DB'!$D$4,'Optotune lens DB'!$B$4:$H$4,0),0)),"inf")))</f>
        <v/>
      </c>
      <c r="O15" s="32" t="str">
        <f>IF(ISBLANK(C15),"",IF(N15="inf",1000/(VLOOKUP($I15,'Optotune lens DB'!$B$5:$H$25,MATCH('Optotune lens DB'!$E$4,'Optotune lens DB'!$B$4:$H$4,0),0)-VLOOKUP($I15,'Optotune lens DB'!$B$5:$H$25,MATCH('Optotune lens DB'!$D$4,'Optotune lens DB'!$B$4:$H$4,0),0)),1000/(1000/$M15+VLOOKUP($I15,'Optotune lens DB'!$B$5:$H$25,MATCH('Optotune lens DB'!$E$4,'Optotune lens DB'!$B$4:$H$4,0),0))))</f>
        <v/>
      </c>
      <c r="P15" s="35"/>
      <c r="Q15" s="45"/>
    </row>
    <row r="16" spans="1:19">
      <c r="D16" s="35"/>
      <c r="E16" s="35"/>
      <c r="F16" s="35"/>
      <c r="G16" s="35"/>
      <c r="H16" s="35"/>
      <c r="I16" s="42"/>
      <c r="J16" s="35"/>
      <c r="L16" s="35"/>
      <c r="M16" s="41" t="str">
        <f>IF(ISBLANK(C16),"",'Entocentric lenses'!$H$3)</f>
        <v/>
      </c>
      <c r="N16" s="32"/>
      <c r="O16" s="32"/>
      <c r="P16" s="35"/>
      <c r="Q16" s="45"/>
    </row>
    <row r="17" spans="2:19">
      <c r="D17" s="35"/>
      <c r="E17" s="35"/>
      <c r="F17" s="35"/>
      <c r="G17" s="35"/>
      <c r="H17" s="35"/>
      <c r="I17" s="42"/>
      <c r="J17" s="35"/>
      <c r="L17" s="35"/>
      <c r="M17" s="41" t="str">
        <f>IF(ISBLANK(C17),"",'Entocentric lenses'!$H$3)</f>
        <v/>
      </c>
      <c r="N17" s="32"/>
      <c r="O17" s="32"/>
      <c r="P17" s="35"/>
      <c r="Q17" s="45"/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IF(ISBLANK(C20),"",'Overview (Tele)'!$H$3)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 t="s">
        <v>0</v>
      </c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30" t="s">
        <v>0</v>
      </c>
      <c r="Q21" s="30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phoneticPr fontId="20" type="noConversion"/>
  <dataValidations count="4">
    <dataValidation type="list" allowBlank="1" showInputMessage="1" showErrorMessage="1" sqref="J5:J20 H5:H20" xr:uid="{00000000-0002-0000-1C00-000000000000}">
      <formula1>Prices</formula1>
    </dataValidation>
    <dataValidation type="list" allowBlank="1" showInputMessage="1" showErrorMessage="1" sqref="G5:G20" xr:uid="{00000000-0002-0000-1C00-000001000000}">
      <formula1>Filter</formula1>
    </dataValidation>
    <dataValidation type="list" allowBlank="1" showInputMessage="1" showErrorMessage="1" sqref="F5:F20" xr:uid="{00000000-0002-0000-1C00-000002000000}">
      <formula1>Formats</formula1>
    </dataValidation>
    <dataValidation type="list" allowBlank="1" showInputMessage="1" showErrorMessage="1" sqref="E5:E20" xr:uid="{00000000-0002-0000-1C00-000003000000}">
      <formula1>Mounts</formula1>
    </dataValidation>
  </dataValidations>
  <hyperlinks>
    <hyperlink ref="R5" r:id="rId1" xr:uid="{70B54D0E-17DD-4E6D-88DE-80D513741E19}"/>
    <hyperlink ref="B2" location="'Entocentric lenses'!A1" display="Back to overview" xr:uid="{377DFB9F-1F68-4A8B-B563-FC65A03BFE37}"/>
    <hyperlink ref="B23" location="'Entocentric lens DB'!A1" display="Entocentric lens database" xr:uid="{E4A9C90E-BA9B-44BB-8F5A-7D7A0A7BEEF7}"/>
  </hyperlinks>
  <pageMargins left="0.3" right="0.3" top="0.5" bottom="0.5" header="0.1" footer="0.1"/>
  <pageSetup paperSize="9" scale="55" orientation="landscape"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2"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4.1406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9.28515625" style="3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58.5703125" style="3" customWidth="1"/>
    <col min="20" max="16384" width="9.140625" style="3"/>
  </cols>
  <sheetData>
    <row r="1" spans="1:19" ht="18.75">
      <c r="A1" s="2"/>
      <c r="B1" s="7" t="s">
        <v>277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Schneider</v>
      </c>
      <c r="C5" s="49" t="s">
        <v>278</v>
      </c>
      <c r="D5" s="35">
        <f>IFERROR(VLOOKUP($C5,'Entocentric lens DB'!$B$6:$U$312,MATCH('Entocentric lens DB'!$D$4,'Entocentric lens DB'!$B$4:$U$4,0),0),"")</f>
        <v>60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4/3"</v>
      </c>
      <c r="G5" s="35" t="str">
        <f>IFERROR(VLOOKUP($C5,'Entocentric lens DB'!$B$6:$U$312,MATCH('Entocentric lens DB'!$H$4,'Entocentric lens DB'!$B$4:$U$4,0),0),"")</f>
        <v>M37 x 0.75</v>
      </c>
      <c r="H5" s="35" t="str">
        <f>IFERROR(VLOOKUP($C5,'Entocentric lens DB'!$B$6:$U$312,MATCH('Entocentric lens DB'!$Q$4,'Entocentric lens DB'!$B$4:$U$4,0),0),"")</f>
        <v>1000-1500$</v>
      </c>
      <c r="I5" s="42" t="str">
        <f>IFERROR(VLOOKUP($C5,'Entocentric lens DB'!$B$6:$U$312,MATCH('Entocentric lens DB'!$R$4,'Entocentric lens DB'!$B$4:$U$4,0),0),"")</f>
        <v>EL-16-40-TC-VIS-5D</v>
      </c>
      <c r="J5" s="35" t="str">
        <f>IFERROR(VLOOKUP($I5,'Optotune lens DB'!$B$5:$I$25,MATCH('Optotune lens DB'!$I$4,'Optotune lens DB'!$B$4:$I$4,0),0),"")</f>
        <v>500-1000$</v>
      </c>
      <c r="K5" s="3" t="s">
        <v>119</v>
      </c>
      <c r="L5" s="35" t="str">
        <f>IFERROR(VLOOKUP($C5,'Entocentric lens DB'!$B$6:$U$312,MATCH('Entocentric lens DB'!$S$4,'Entocentric lens DB'!$B$4:$U$4,0),0),"")</f>
        <v>NA</v>
      </c>
      <c r="M5" s="41"/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200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3.5</v>
      </c>
      <c r="R5" s="82" t="s">
        <v>129</v>
      </c>
      <c r="S5" s="3" t="s">
        <v>279</v>
      </c>
    </row>
    <row r="6" spans="1:19">
      <c r="B6" s="3" t="str">
        <f>IFERROR(VLOOKUP($C6,'Entocentric lens DB'!$B$6:$U$312,MATCH('Entocentric lens DB'!$C$4,'Entocentric lens DB'!$B$4:$U$4,0),0),"")</f>
        <v>c4c</v>
      </c>
      <c r="C6" s="49" t="s">
        <v>280</v>
      </c>
      <c r="D6" s="35">
        <f>IFERROR(VLOOKUP($C6,'Entocentric lens DB'!$B$6:$U$312,MATCH('Entocentric lens DB'!$D$4,'Entocentric lens DB'!$B$4:$U$4,0),0),"")</f>
        <v>50</v>
      </c>
      <c r="E6" s="35" t="str">
        <f>IFERROR(VLOOKUP($C6,'Entocentric lens DB'!$B$6:$U$312,MATCH('Entocentric lens DB'!$F$4,'Entocentric lens DB'!$B$4:$U$4,0),0),"")</f>
        <v>C-mount</v>
      </c>
      <c r="F6" s="35" t="str">
        <f>IFERROR(VLOOKUP($C6,'Entocentric lens DB'!$B$6:$U$312,MATCH('Entocentric lens DB'!$G$4,'Entocentric lens DB'!$B$4:$U$4,0),0),"")</f>
        <v>1.1"</v>
      </c>
      <c r="G6" s="35">
        <f>IFERROR(VLOOKUP($C6,'Entocentric lens DB'!$B$6:$U$312,MATCH('Entocentric lens DB'!$H$4,'Entocentric lens DB'!$B$4:$U$4,0),0),"")</f>
        <v>0</v>
      </c>
      <c r="H6" s="35" t="str">
        <f>IFERROR(VLOOKUP($C6,'Entocentric lens DB'!$B$6:$U$312,MATCH('Entocentric lens DB'!$Q$4,'Entocentric lens DB'!$B$4:$U$4,0),0),"")</f>
        <v>1000-1500$</v>
      </c>
      <c r="I6" s="42" t="str">
        <f>IFERROR(VLOOKUP($C6,'Entocentric lens DB'!$B$6:$U$312,MATCH('Entocentric lens DB'!$R$4,'Entocentric lens DB'!$B$4:$U$4,0),0),"")</f>
        <v>EL-16-40-TC-VIS-5D</v>
      </c>
      <c r="J6" s="35" t="str">
        <f>IFERROR(VLOOKUP($I6,'Optotune lens DB'!$B$5:$I$25,MATCH('Optotune lens DB'!$I$4,'Optotune lens DB'!$B$4:$I$4,0),0),"")</f>
        <v>500-1000$</v>
      </c>
      <c r="K6" s="3" t="s">
        <v>119</v>
      </c>
      <c r="L6" s="35" t="str">
        <f>IFERROR(VLOOKUP($C6,'Entocentric lens DB'!$B$6:$U$312,MATCH('Entocentric lens DB'!$S$4,'Entocentric lens DB'!$B$4:$U$4,0),0),"")</f>
        <v>NA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200</v>
      </c>
      <c r="P6" s="35" t="s">
        <v>281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3</v>
      </c>
      <c r="R6" s="82" t="s">
        <v>129</v>
      </c>
      <c r="S6" s="3" t="s">
        <v>282</v>
      </c>
    </row>
    <row r="7" spans="1:19">
      <c r="B7" s="3" t="str">
        <f>IFERROR(VLOOKUP($C7,'Entocentric lens DB'!$B$6:$U$312,MATCH('Entocentric lens DB'!$C$4,'Entocentric lens DB'!$B$4:$U$4,0),0),"")</f>
        <v>Schneider</v>
      </c>
      <c r="C7" s="49" t="s">
        <v>226</v>
      </c>
      <c r="D7" s="35">
        <f>IFERROR(VLOOKUP($C7,'Entocentric lens DB'!$B$6:$U$312,MATCH('Entocentric lens DB'!$D$4,'Entocentric lens DB'!$B$4:$U$4,0),0),"")</f>
        <v>50</v>
      </c>
      <c r="E7" s="35" t="str">
        <f>IFERROR(VLOOKUP($C7,'Entocentric lens DB'!$B$6:$U$312,MATCH('Entocentric lens DB'!$F$4,'Entocentric lens DB'!$B$4:$U$4,0),0),"")</f>
        <v>C-mount</v>
      </c>
      <c r="F7" s="35" t="str">
        <f>IFERROR(VLOOKUP($C7,'Entocentric lens DB'!$B$6:$U$312,MATCH('Entocentric lens DB'!$G$4,'Entocentric lens DB'!$B$4:$U$4,0),0),"")</f>
        <v>1.1"</v>
      </c>
      <c r="G7" s="35" t="str">
        <f>IFERROR(VLOOKUP($C7,'Entocentric lens DB'!$B$6:$U$312,MATCH('Entocentric lens DB'!$H$4,'Entocentric lens DB'!$B$4:$U$4,0),0),"")</f>
        <v>M30.5x0.5</v>
      </c>
      <c r="H7" s="35" t="str">
        <f>IFERROR(VLOOKUP($C7,'Entocentric lens DB'!$B$6:$U$312,MATCH('Entocentric lens DB'!$Q$4,'Entocentric lens DB'!$B$4:$U$4,0),0),"")</f>
        <v>500-1000$</v>
      </c>
      <c r="I7" s="42" t="str">
        <f>IFERROR(VLOOKUP($C7,'Entocentric lens DB'!$B$6:$U$312,MATCH('Entocentric lens DB'!$R$4,'Entocentric lens DB'!$B$4:$U$4,0),0),"")</f>
        <v>EL-16-40-TC-VIS-5D-M30.5</v>
      </c>
      <c r="J7" s="35" t="str">
        <f>IFERROR(VLOOKUP($I7,'Optotune lens DB'!$B$5:$I$25,MATCH('Optotune lens DB'!$I$4,'Optotune lens DB'!$B$4:$I$4,0),0),"")</f>
        <v>500-1000$</v>
      </c>
      <c r="K7" s="3" t="s">
        <v>255</v>
      </c>
      <c r="L7" s="35" t="str">
        <f>IFERROR(VLOOKUP($C7,'Entocentric lens DB'!$B$6:$U$312,MATCH('Entocentric lens DB'!$S$4,'Entocentric lens DB'!$B$4:$U$4,0),0),"")</f>
        <v>NA</v>
      </c>
      <c r="M7" s="41">
        <f>IF(ISBLANK(C7),"",'Entocentric lenses'!$H$3)</f>
        <v>2300</v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>inf</v>
      </c>
      <c r="O7" s="32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>200</v>
      </c>
      <c r="P7" s="35" t="s">
        <v>115</v>
      </c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3</v>
      </c>
    </row>
    <row r="8" spans="1:19">
      <c r="B8" s="3" t="str">
        <f>IFERROR(VLOOKUP($C8,'Entocentric lens DB'!$B$6:$U$312,MATCH('Entocentric lens DB'!$C$4,'Entocentric lens DB'!$B$4:$U$4,0),0),"")</f>
        <v>Schneider</v>
      </c>
      <c r="C8" s="49" t="s">
        <v>226</v>
      </c>
      <c r="D8" s="35">
        <f>IFERROR(VLOOKUP($C8,'Entocentric lens DB'!$B$6:$U$312,MATCH('Entocentric lens DB'!$D$4,'Entocentric lens DB'!$B$4:$U$4,0),0),"")</f>
        <v>50</v>
      </c>
      <c r="E8" s="35" t="str">
        <f>IFERROR(VLOOKUP($C8,'Entocentric lens DB'!$B$6:$U$312,MATCH('Entocentric lens DB'!$F$4,'Entocentric lens DB'!$B$4:$U$4,0),0),"")</f>
        <v>C-mount</v>
      </c>
      <c r="F8" s="35" t="str">
        <f>IFERROR(VLOOKUP($C8,'Entocentric lens DB'!$B$6:$U$312,MATCH('Entocentric lens DB'!$G$4,'Entocentric lens DB'!$B$4:$U$4,0),0),"")</f>
        <v>1.1"</v>
      </c>
      <c r="G8" s="35" t="str">
        <f>IFERROR(VLOOKUP($C8,'Entocentric lens DB'!$B$6:$U$312,MATCH('Entocentric lens DB'!$H$4,'Entocentric lens DB'!$B$4:$U$4,0),0),"")</f>
        <v>M30.5x0.5</v>
      </c>
      <c r="H8" s="35" t="str">
        <f>IFERROR(VLOOKUP($C8,'Entocentric lens DB'!$B$6:$U$312,MATCH('Entocentric lens DB'!$Q$4,'Entocentric lens DB'!$B$4:$U$4,0),0),"")</f>
        <v>500-1000$</v>
      </c>
      <c r="I8" s="42" t="s">
        <v>179</v>
      </c>
      <c r="J8" s="35" t="str">
        <f>IFERROR(VLOOKUP($I8,'Optotune lens DB'!$B$5:$I$25,MATCH('Optotune lens DB'!$I$4,'Optotune lens DB'!$B$4:$I$4,0),0),"")</f>
        <v>500-1000$</v>
      </c>
      <c r="K8" s="3" t="s">
        <v>175</v>
      </c>
      <c r="L8" s="35" t="str">
        <f>IFERROR(VLOOKUP($C8,'Entocentric lens DB'!$B$6:$U$312,MATCH('Entocentric lens DB'!$S$4,'Entocentric lens DB'!$B$4:$U$4,0),0),"")</f>
        <v>NA</v>
      </c>
      <c r="M8" s="41"/>
      <c r="N8" s="81">
        <v>200</v>
      </c>
      <c r="O8" s="81">
        <v>160</v>
      </c>
      <c r="P8" s="35" t="s">
        <v>115</v>
      </c>
      <c r="Q8" s="45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>3</v>
      </c>
    </row>
    <row r="9" spans="1:19">
      <c r="B9" s="3" t="str">
        <f>IFERROR(VLOOKUP($C9,'Entocentric lens DB'!$B$6:$U$312,MATCH('Entocentric lens DB'!$C$4,'Entocentric lens DB'!$B$4:$U$4,0),0),"")</f>
        <v>Schneider</v>
      </c>
      <c r="C9" s="49" t="s">
        <v>226</v>
      </c>
      <c r="D9" s="35">
        <f>IFERROR(VLOOKUP($C9,'Entocentric lens DB'!$B$6:$U$312,MATCH('Entocentric lens DB'!$D$4,'Entocentric lens DB'!$B$4:$U$4,0),0),"")</f>
        <v>50</v>
      </c>
      <c r="E9" s="35" t="str">
        <f>IFERROR(VLOOKUP($C9,'Entocentric lens DB'!$B$6:$U$312,MATCH('Entocentric lens DB'!$F$4,'Entocentric lens DB'!$B$4:$U$4,0),0),"")</f>
        <v>C-mount</v>
      </c>
      <c r="F9" s="35" t="str">
        <f>IFERROR(VLOOKUP($C9,'Entocentric lens DB'!$B$6:$U$312,MATCH('Entocentric lens DB'!$G$4,'Entocentric lens DB'!$B$4:$U$4,0),0),"")</f>
        <v>1.1"</v>
      </c>
      <c r="G9" s="35" t="str">
        <f>IFERROR(VLOOKUP($C9,'Entocentric lens DB'!$B$6:$U$312,MATCH('Entocentric lens DB'!$H$4,'Entocentric lens DB'!$B$4:$U$4,0),0),"")</f>
        <v>M30.5x0.5</v>
      </c>
      <c r="H9" s="35" t="str">
        <f>IFERROR(VLOOKUP($C9,'Entocentric lens DB'!$B$6:$U$312,MATCH('Entocentric lens DB'!$Q$4,'Entocentric lens DB'!$B$4:$U$4,0),0),"")</f>
        <v>500-1000$</v>
      </c>
      <c r="I9" s="42" t="s">
        <v>179</v>
      </c>
      <c r="J9" s="35" t="str">
        <f>IFERROR(VLOOKUP($I9,'Optotune lens DB'!$B$5:$I$25,MATCH('Optotune lens DB'!$I$4,'Optotune lens DB'!$B$4:$I$4,0),0),"")</f>
        <v>500-1000$</v>
      </c>
      <c r="K9" s="3" t="s">
        <v>175</v>
      </c>
      <c r="L9" s="35" t="str">
        <f>IFERROR(VLOOKUP($C9,'Entocentric lens DB'!$B$6:$U$312,MATCH('Entocentric lens DB'!$S$4,'Entocentric lens DB'!$B$4:$U$4,0),0),"")</f>
        <v>NA</v>
      </c>
      <c r="M9" s="41"/>
      <c r="N9" s="81">
        <v>420</v>
      </c>
      <c r="O9" s="81">
        <v>280</v>
      </c>
      <c r="P9" s="35" t="s">
        <v>115</v>
      </c>
      <c r="Q9" s="45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>3</v>
      </c>
      <c r="R9" s="35" t="s">
        <v>129</v>
      </c>
      <c r="S9" s="3" t="s">
        <v>251</v>
      </c>
    </row>
    <row r="10" spans="1:19">
      <c r="B10" s="3" t="str">
        <f>IFERROR(VLOOKUP($C10,'Entocentric lens DB'!$B$6:$U$312,MATCH('Entocentric lens DB'!$C$4,'Entocentric lens DB'!$B$4:$U$4,0),0),"")</f>
        <v>Kowa</v>
      </c>
      <c r="C10" s="49" t="s">
        <v>283</v>
      </c>
      <c r="D10" s="35">
        <f>IFERROR(VLOOKUP($C10,'Entocentric lens DB'!$B$6:$U$312,MATCH('Entocentric lens DB'!$D$4,'Entocentric lens DB'!$B$4:$U$4,0),0),"")</f>
        <v>50</v>
      </c>
      <c r="E10" s="35" t="str">
        <f>IFERROR(VLOOKUP($C10,'Entocentric lens DB'!$B$6:$U$312,MATCH('Entocentric lens DB'!$F$4,'Entocentric lens DB'!$B$4:$U$4,0),0),"")</f>
        <v>C-mount</v>
      </c>
      <c r="F10" s="35" t="str">
        <f>IFERROR(VLOOKUP($C10,'Entocentric lens DB'!$B$6:$U$312,MATCH('Entocentric lens DB'!$G$4,'Entocentric lens DB'!$B$4:$U$4,0),0),"")</f>
        <v>1.1"</v>
      </c>
      <c r="G10" s="35" t="str">
        <f>IFERROR(VLOOKUP($C10,'Entocentric lens DB'!$B$6:$U$312,MATCH('Entocentric lens DB'!$H$4,'Entocentric lens DB'!$B$4:$U$4,0),0),"")</f>
        <v>M40.5x0.5</v>
      </c>
      <c r="H10" s="35" t="str">
        <f>IFERROR(VLOOKUP($C10,'Entocentric lens DB'!$B$6:$U$312,MATCH('Entocentric lens DB'!$Q$4,'Entocentric lens DB'!$B$4:$U$4,0),0),"")</f>
        <v>200-500$</v>
      </c>
      <c r="I10" s="42" t="str">
        <f>IFERROR(VLOOKUP($C10,'Entocentric lens DB'!$B$6:$U$312,MATCH('Entocentric lens DB'!$R$4,'Entocentric lens DB'!$B$4:$U$4,0),0),"")</f>
        <v>EL-16-40-TC-VIS-5D-C</v>
      </c>
      <c r="J10" s="35" t="str">
        <f>IFERROR(VLOOKUP($I10,'Optotune lens DB'!$B$5:$I$25,MATCH('Optotune lens DB'!$I$4,'Optotune lens DB'!$B$4:$I$4,0),0),"")</f>
        <v>500-1000$</v>
      </c>
      <c r="K10" s="3" t="s">
        <v>175</v>
      </c>
      <c r="L10" s="35" t="str">
        <f>IFERROR(VLOOKUP($C10,'Entocentric lens DB'!$B$6:$U$312,MATCH('Entocentric lens DB'!$S$4,'Entocentric lens DB'!$B$4:$U$4,0),0),"")</f>
        <v>NA</v>
      </c>
      <c r="M10" s="41"/>
      <c r="N10" s="81">
        <v>200</v>
      </c>
      <c r="O10" s="81">
        <v>160</v>
      </c>
      <c r="P10" s="35" t="s">
        <v>115</v>
      </c>
      <c r="Q10" s="45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>3.45</v>
      </c>
    </row>
    <row r="11" spans="1:19">
      <c r="B11" s="3" t="str">
        <f>IFERROR(VLOOKUP($C11,'Entocentric lens DB'!$B$6:$U$312,MATCH('Entocentric lens DB'!$C$4,'Entocentric lens DB'!$B$4:$U$4,0),0),"")</f>
        <v>Optart</v>
      </c>
      <c r="C11" s="49" t="s">
        <v>228</v>
      </c>
      <c r="D11" s="35">
        <f>IFERROR(VLOOKUP($C11,'Entocentric lens DB'!$B$6:$U$312,MATCH('Entocentric lens DB'!$D$4,'Entocentric lens DB'!$B$4:$U$4,0),0),"")</f>
        <v>50</v>
      </c>
      <c r="E11" s="35" t="str">
        <f>IFERROR(VLOOKUP($C11,'Entocentric lens DB'!$B$6:$U$312,MATCH('Entocentric lens DB'!$F$4,'Entocentric lens DB'!$B$4:$U$4,0),0),"")</f>
        <v>C-mount</v>
      </c>
      <c r="F11" s="35" t="str">
        <f>IFERROR(VLOOKUP($C11,'Entocentric lens DB'!$B$6:$U$312,MATCH('Entocentric lens DB'!$G$4,'Entocentric lens DB'!$B$4:$U$4,0),0),"")</f>
        <v>4/3"</v>
      </c>
      <c r="G11" s="35" t="str">
        <f>IFERROR(VLOOKUP($C11,'Entocentric lens DB'!$B$6:$U$312,MATCH('Entocentric lens DB'!$H$4,'Entocentric lens DB'!$B$4:$U$4,0),0),"")</f>
        <v>M40.5xP0.5</v>
      </c>
      <c r="H11" s="35" t="str">
        <f>IFERROR(VLOOKUP($C11,'Entocentric lens DB'!$B$6:$U$312,MATCH('Entocentric lens DB'!$Q$4,'Entocentric lens DB'!$B$4:$U$4,0),0),"")</f>
        <v>On Request</v>
      </c>
      <c r="I11" s="42" t="str">
        <f>IFERROR(VLOOKUP($C11,'Entocentric lens DB'!$B$6:$U$312,MATCH('Entocentric lens DB'!$R$4,'Entocentric lens DB'!$B$4:$U$4,0),0),"")</f>
        <v>EL-16-40-TC-VIS-5D-C</v>
      </c>
      <c r="J11" s="35" t="str">
        <f>IFERROR(VLOOKUP($I11,'Optotune lens DB'!$B$5:$I$25,MATCH('Optotune lens DB'!$I$4,'Optotune lens DB'!$B$4:$I$4,0),0),"")</f>
        <v>500-1000$</v>
      </c>
      <c r="K11" s="3" t="s">
        <v>175</v>
      </c>
      <c r="L11" s="35" t="str">
        <f>IFERROR(VLOOKUP($C11,'Entocentric lens DB'!$B$6:$U$312,MATCH('Entocentric lens DB'!$S$4,'Entocentric lens DB'!$B$4:$U$4,0),0),"")</f>
        <v>NA</v>
      </c>
      <c r="M11" s="41"/>
      <c r="N11" s="81">
        <v>200</v>
      </c>
      <c r="O11" s="81">
        <v>160</v>
      </c>
      <c r="P11" s="35" t="s">
        <v>115</v>
      </c>
      <c r="Q11" s="45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>4</v>
      </c>
    </row>
    <row r="12" spans="1:19">
      <c r="B12" s="3" t="str">
        <f>IFERROR(VLOOKUP($C12,'Entocentric lens DB'!$B$6:$U$312,MATCH('Entocentric lens DB'!$C$4,'Entocentric lens DB'!$B$4:$U$4,0),0),"")</f>
        <v>Optart</v>
      </c>
      <c r="C12" s="49" t="s">
        <v>229</v>
      </c>
      <c r="D12" s="35">
        <f>IFERROR(VLOOKUP($C12,'Entocentric lens DB'!$B$6:$U$312,MATCH('Entocentric lens DB'!$D$4,'Entocentric lens DB'!$B$4:$U$4,0),0),"")</f>
        <v>50</v>
      </c>
      <c r="E12" s="35" t="str">
        <f>IFERROR(VLOOKUP($C12,'Entocentric lens DB'!$B$6:$U$312,MATCH('Entocentric lens DB'!$F$4,'Entocentric lens DB'!$B$4:$U$4,0),0),"")</f>
        <v>C-mount</v>
      </c>
      <c r="F12" s="35" t="str">
        <f>IFERROR(VLOOKUP($C12,'Entocentric lens DB'!$B$6:$U$312,MATCH('Entocentric lens DB'!$G$4,'Entocentric lens DB'!$B$4:$U$4,0),0),"")</f>
        <v>1"</v>
      </c>
      <c r="G12" s="35" t="str">
        <f>IFERROR(VLOOKUP($C12,'Entocentric lens DB'!$B$6:$U$312,MATCH('Entocentric lens DB'!$H$4,'Entocentric lens DB'!$B$4:$U$4,0),0),"")</f>
        <v>M46XP0.75</v>
      </c>
      <c r="H12" s="35" t="str">
        <f>IFERROR(VLOOKUP($C12,'Entocentric lens DB'!$B$6:$U$312,MATCH('Entocentric lens DB'!$Q$4,'Entocentric lens DB'!$B$4:$U$4,0),0),"")</f>
        <v>On Request</v>
      </c>
      <c r="I12" s="42" t="str">
        <f>IFERROR(VLOOKUP($C12,'Entocentric lens DB'!$B$6:$U$312,MATCH('Entocentric lens DB'!$R$4,'Entocentric lens DB'!$B$4:$U$4,0),0),"")</f>
        <v>EL-16-40-TC-VIS-5D-C</v>
      </c>
      <c r="J12" s="35" t="str">
        <f>IFERROR(VLOOKUP($I12,'Optotune lens DB'!$B$5:$I$25,MATCH('Optotune lens DB'!$I$4,'Optotune lens DB'!$B$4:$I$4,0),0),"")</f>
        <v>500-1000$</v>
      </c>
      <c r="K12" s="3" t="s">
        <v>175</v>
      </c>
      <c r="L12" s="35" t="str">
        <f>IFERROR(VLOOKUP($C12,'Entocentric lens DB'!$B$6:$U$312,MATCH('Entocentric lens DB'!$S$4,'Entocentric lens DB'!$B$4:$U$4,0),0),"")</f>
        <v>NA</v>
      </c>
      <c r="M12" s="41"/>
      <c r="N12" s="81">
        <v>200</v>
      </c>
      <c r="O12" s="81">
        <v>160</v>
      </c>
      <c r="P12" s="35" t="s">
        <v>115</v>
      </c>
      <c r="Q12" s="45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>5</v>
      </c>
    </row>
    <row r="13" spans="1:19">
      <c r="B13" s="3" t="str">
        <f>IFERROR(VLOOKUP($C13,'Entocentric lens DB'!$B$6:$U$312,MATCH('Entocentric lens DB'!$C$4,'Entocentric lens DB'!$B$4:$U$4,0),0),"")</f>
        <v>Schneider</v>
      </c>
      <c r="C13" s="49" t="s">
        <v>274</v>
      </c>
      <c r="D13" s="35">
        <f>IFERROR(VLOOKUP($C13,'Entocentric lens DB'!$B$6:$U$312,MATCH('Entocentric lens DB'!$D$4,'Entocentric lens DB'!$B$4:$U$4,0),0),"")</f>
        <v>38</v>
      </c>
      <c r="E13" s="35" t="str">
        <f>IFERROR(VLOOKUP($C13,'Entocentric lens DB'!$B$6:$U$312,MATCH('Entocentric lens DB'!$F$4,'Entocentric lens DB'!$B$4:$U$4,0),0),"")</f>
        <v>C-mount</v>
      </c>
      <c r="F13" s="35" t="str">
        <f>IFERROR(VLOOKUP($C13,'Entocentric lens DB'!$B$6:$U$312,MATCH('Entocentric lens DB'!$G$4,'Entocentric lens DB'!$B$4:$U$4,0),0),"")</f>
        <v>1.1"</v>
      </c>
      <c r="G13" s="35" t="str">
        <f>IFERROR(VLOOKUP($C13,'Entocentric lens DB'!$B$6:$U$312,MATCH('Entocentric lens DB'!$H$4,'Entocentric lens DB'!$B$4:$U$4,0),0),"")</f>
        <v>M30.5x0.5</v>
      </c>
      <c r="H13" s="35" t="str">
        <f>IFERROR(VLOOKUP($C13,'Entocentric lens DB'!$B$6:$U$312,MATCH('Entocentric lens DB'!$Q$4,'Entocentric lens DB'!$B$4:$U$4,0),0),"")</f>
        <v>500-1000$</v>
      </c>
      <c r="I13" s="42" t="s">
        <v>179</v>
      </c>
      <c r="J13" s="35" t="str">
        <f>IFERROR(VLOOKUP($I13,'Optotune lens DB'!$B$5:$I$25,MATCH('Optotune lens DB'!$I$4,'Optotune lens DB'!$B$4:$I$4,0),0),"")</f>
        <v>500-1000$</v>
      </c>
      <c r="K13" s="3" t="s">
        <v>175</v>
      </c>
      <c r="L13" s="35" t="str">
        <f>IFERROR(VLOOKUP($C13,'Entocentric lens DB'!$B$6:$U$312,MATCH('Entocentric lens DB'!$S$4,'Entocentric lens DB'!$B$4:$U$4,0),0),"")</f>
        <v>NA</v>
      </c>
      <c r="M13" s="41"/>
      <c r="N13" s="81">
        <v>200</v>
      </c>
      <c r="O13" s="81">
        <v>160</v>
      </c>
      <c r="P13" s="35" t="s">
        <v>115</v>
      </c>
      <c r="Q13" s="45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>3</v>
      </c>
    </row>
    <row r="14" spans="1:19">
      <c r="B14" s="3" t="str">
        <f>IFERROR(VLOOKUP($C14,'Entocentric lens DB'!$B$6:$U$312,MATCH('Entocentric lens DB'!$C$4,'Entocentric lens DB'!$B$4:$U$4,0),0),"")</f>
        <v/>
      </c>
      <c r="C14" s="49"/>
      <c r="D14" s="35" t="str">
        <f>IFERROR(VLOOKUP($C14,'Entocentric lens DB'!$B$6:$U$312,MATCH('Entocentric lens DB'!$D$4,'Entocentric lens DB'!$B$4:$U$4,0),0),"")</f>
        <v/>
      </c>
      <c r="E14" s="35" t="str">
        <f>IFERROR(VLOOKUP($C14,'Entocentric lens DB'!$B$6:$U$312,MATCH('Entocentric lens DB'!$F$4,'Entocentric lens DB'!$B$4:$U$4,0),0),"")</f>
        <v/>
      </c>
      <c r="F14" s="35" t="str">
        <f>IFERROR(VLOOKUP($C14,'Entocentric lens DB'!$B$6:$U$312,MATCH('Entocentric lens DB'!$G$4,'Entocentric lens DB'!$B$4:$U$4,0),0),"")</f>
        <v/>
      </c>
      <c r="G14" s="35" t="str">
        <f>IFERROR(VLOOKUP($C14,'Entocentric lens DB'!$B$6:$U$312,MATCH('Entocentric lens DB'!$H$4,'Entocentric lens DB'!$B$4:$U$4,0),0),"")</f>
        <v/>
      </c>
      <c r="H14" s="35" t="str">
        <f>IFERROR(VLOOKUP($C14,'Entocentric lens DB'!$B$6:$U$312,MATCH('Entocentric lens DB'!$Q$4,'Entocentric lens DB'!$B$4:$U$4,0),0),"")</f>
        <v/>
      </c>
      <c r="I14" s="42" t="str">
        <f>IFERROR(VLOOKUP($C14,'Entocentric lens DB'!$B$6:$U$312,MATCH('Entocentric lens DB'!$R$4,'Entocentric lens DB'!$B$4:$U$4,0),0),"")</f>
        <v/>
      </c>
      <c r="J14" s="35" t="str">
        <f>IFERROR(VLOOKUP($I14,'Optotune lens DB'!$B$5:$I$25,MATCH('Optotune lens DB'!$I$4,'Optotune lens DB'!$B$4:$I$4,0),0),"")</f>
        <v/>
      </c>
      <c r="L14" s="35" t="str">
        <f>IFERROR(VLOOKUP($C14,'Entocentric lens DB'!$B$6:$U$312,MATCH('Entocentric lens DB'!$S$4,'Entocentric lens DB'!$B$4:$U$4,0),0),"")</f>
        <v/>
      </c>
      <c r="M14" s="41" t="str">
        <f>IF(ISBLANK(C14),"",'Entocentric lenses'!$H$3)</f>
        <v/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/>
      </c>
      <c r="O14" s="32" t="str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/>
      </c>
      <c r="P14" s="35"/>
      <c r="Q14" s="45"/>
    </row>
    <row r="15" spans="1:19">
      <c r="B15" s="3" t="str">
        <f>IFERROR(VLOOKUP($C15,'Entocentric lens DB'!$B$6:$U$312,MATCH('Entocentric lens DB'!$C$4,'Entocentric lens DB'!$B$4:$U$4,0),0),"")</f>
        <v/>
      </c>
      <c r="C15" s="49"/>
      <c r="D15" s="35" t="str">
        <f>IFERROR(VLOOKUP($C15,'Entocentric lens DB'!$B$6:$U$312,MATCH('Entocentric lens DB'!$D$4,'Entocentric lens DB'!$B$4:$U$4,0),0),"")</f>
        <v/>
      </c>
      <c r="E15" s="35" t="str">
        <f>IFERROR(VLOOKUP($C15,'Entocentric lens DB'!$B$6:$U$312,MATCH('Entocentric lens DB'!$F$4,'Entocentric lens DB'!$B$4:$U$4,0),0),"")</f>
        <v/>
      </c>
      <c r="F15" s="35" t="str">
        <f>IFERROR(VLOOKUP($C15,'Entocentric lens DB'!$B$6:$U$312,MATCH('Entocentric lens DB'!$G$4,'Entocentric lens DB'!$B$4:$U$4,0),0),"")</f>
        <v/>
      </c>
      <c r="G15" s="35" t="str">
        <f>IFERROR(VLOOKUP($C15,'Entocentric lens DB'!$B$6:$U$312,MATCH('Entocentric lens DB'!$H$4,'Entocentric lens DB'!$B$4:$U$4,0),0),"")</f>
        <v/>
      </c>
      <c r="H15" s="35" t="str">
        <f>IFERROR(VLOOKUP($C15,'Entocentric lens DB'!$B$6:$U$312,MATCH('Entocentric lens DB'!$Q$4,'Entocentric lens DB'!$B$4:$U$4,0),0),"")</f>
        <v/>
      </c>
      <c r="I15" s="42" t="str">
        <f>IFERROR(VLOOKUP($C15,'Entocentric lens DB'!$B$6:$U$312,MATCH('Entocentric lens DB'!$R$4,'Entocentric lens DB'!$B$4:$U$4,0),0),"")</f>
        <v/>
      </c>
      <c r="J15" s="35" t="str">
        <f>IFERROR(VLOOKUP($I15,'Optotune lens DB'!$B$5:$I$25,MATCH('Optotune lens DB'!$I$4,'Optotune lens DB'!$B$4:$I$4,0),0),"")</f>
        <v/>
      </c>
      <c r="L15" s="35" t="str">
        <f>IFERROR(VLOOKUP($C15,'Entocentric lens DB'!$B$6:$U$312,MATCH('Entocentric lens DB'!$S$4,'Entocentric lens DB'!$B$4:$U$4,0),0),"")</f>
        <v/>
      </c>
      <c r="M15" s="41" t="str">
        <f>IF(ISBLANK(C15),"",'Entocentric lenses'!$H$3)</f>
        <v/>
      </c>
      <c r="N15" s="32" t="str">
        <f>IF(ISBLANK(C15),"",IF(IFERROR(1000/(1000/$M15+VLOOKUP($I15,'Optotune lens DB'!$B$5:$H$25,MATCH('Optotune lens DB'!$D$4,'Optotune lens DB'!$B$4:$H$4,0),0)),"inf")&lt;0,"inf",IFERROR(1000/(1000/$M15+VLOOKUP($I15,'Optotune lens DB'!$B$5:$H$25,MATCH('Optotune lens DB'!$D$4,'Optotune lens DB'!$B$4:$H$4,0),0)),"inf")))</f>
        <v/>
      </c>
      <c r="O15" s="32" t="str">
        <f>IF(ISBLANK(C15),"",IF(N15="inf",1000/(VLOOKUP($I15,'Optotune lens DB'!$B$5:$H$25,MATCH('Optotune lens DB'!$E$4,'Optotune lens DB'!$B$4:$H$4,0),0)-VLOOKUP($I15,'Optotune lens DB'!$B$5:$H$25,MATCH('Optotune lens DB'!$D$4,'Optotune lens DB'!$B$4:$H$4,0),0)),1000/(1000/$M15+VLOOKUP($I15,'Optotune lens DB'!$B$5:$H$25,MATCH('Optotune lens DB'!$E$4,'Optotune lens DB'!$B$4:$H$4,0),0))))</f>
        <v/>
      </c>
      <c r="P15" s="35"/>
      <c r="Q15" s="45"/>
    </row>
    <row r="16" spans="1:19">
      <c r="D16" s="35"/>
      <c r="E16" s="35"/>
      <c r="F16" s="35"/>
      <c r="G16" s="35"/>
      <c r="H16" s="35"/>
      <c r="I16" s="42"/>
      <c r="J16" s="35"/>
      <c r="L16" s="35"/>
      <c r="M16" s="41" t="str">
        <f>IF(ISBLANK(C16),"",'Entocentric lenses'!$H$3)</f>
        <v/>
      </c>
      <c r="N16" s="32"/>
      <c r="O16" s="32"/>
      <c r="P16" s="35"/>
      <c r="Q16" s="45"/>
    </row>
    <row r="17" spans="2:19">
      <c r="D17" s="35"/>
      <c r="E17" s="35"/>
      <c r="F17" s="35"/>
      <c r="G17" s="35"/>
      <c r="H17" s="35"/>
      <c r="I17" s="42"/>
      <c r="J17" s="35"/>
      <c r="L17" s="35"/>
      <c r="M17" s="41" t="str">
        <f>IF(ISBLANK(C17),"",'Entocentric lenses'!$H$3)</f>
        <v/>
      </c>
      <c r="N17" s="32"/>
      <c r="O17" s="32"/>
      <c r="P17" s="35"/>
      <c r="Q17" s="45"/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IF(ISBLANK(C20),"",'Overview (Tele)'!$H$3)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 t="s">
        <v>0</v>
      </c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30" t="s">
        <v>0</v>
      </c>
      <c r="Q21" s="30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phoneticPr fontId="20" type="noConversion"/>
  <dataValidations count="4">
    <dataValidation type="list" allowBlank="1" showInputMessage="1" showErrorMessage="1" sqref="E5:E20" xr:uid="{00000000-0002-0000-1D00-000000000000}">
      <formula1>Mounts</formula1>
    </dataValidation>
    <dataValidation type="list" allowBlank="1" showInputMessage="1" showErrorMessage="1" sqref="F5:F20" xr:uid="{00000000-0002-0000-1D00-000001000000}">
      <formula1>Formats</formula1>
    </dataValidation>
    <dataValidation type="list" allowBlank="1" showInputMessage="1" showErrorMessage="1" sqref="G5:G20" xr:uid="{00000000-0002-0000-1D00-000002000000}">
      <formula1>Filter</formula1>
    </dataValidation>
    <dataValidation type="list" allowBlank="1" showInputMessage="1" showErrorMessage="1" sqref="J5:J20 H5:H20" xr:uid="{00000000-0002-0000-1D00-000003000000}">
      <formula1>Prices</formula1>
    </dataValidation>
  </dataValidations>
  <hyperlinks>
    <hyperlink ref="R5" r:id="rId1" xr:uid="{FEDAB15D-8780-4622-9FAE-DFA7AC713893}"/>
    <hyperlink ref="B2" location="'Entocentric lenses'!A1" display="Back to overview" xr:uid="{47F23146-5CCD-4933-A00D-AE68CF9D1CDA}"/>
    <hyperlink ref="B23" location="'Entocentric lens DB'!A1" display="Entocentric lens database" xr:uid="{C6BCB931-5419-4FAC-BD10-4902A4807189}"/>
    <hyperlink ref="R6" r:id="rId2" xr:uid="{4675A999-5AEC-450B-BC1F-16186F339EBA}"/>
  </hyperlinks>
  <pageMargins left="0.3" right="0.3" top="0.5" bottom="0.5" header="0.1" footer="0.1"/>
  <pageSetup paperSize="9" scale="53" orientation="landscape" r:id="rId3"/>
  <legacyDrawing r:id="rId4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3"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4.1406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9.28515625" style="3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49.140625" style="3" customWidth="1"/>
    <col min="20" max="16384" width="9.140625" style="3"/>
  </cols>
  <sheetData>
    <row r="1" spans="1:19" ht="18.75">
      <c r="A1" s="2"/>
      <c r="B1" s="7" t="s">
        <v>284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Schneider</v>
      </c>
      <c r="C5" s="49" t="s">
        <v>278</v>
      </c>
      <c r="D5" s="35">
        <f>IFERROR(VLOOKUP($C5,'Entocentric lens DB'!$B$6:$U$312,MATCH('Entocentric lens DB'!$D$4,'Entocentric lens DB'!$B$4:$U$4,0),0),"")</f>
        <v>60</v>
      </c>
      <c r="E5" s="35" t="str">
        <f>IFERROR(VLOOKUP($C5,'Entocentric lens DB'!$B$6:$U$312,MATCH('Entocentric lens DB'!$F$4,'Entocentric lens DB'!$B$4:$U$4,0),0),"")</f>
        <v>C-mount</v>
      </c>
      <c r="F5" s="35" t="str">
        <f>IFERROR(VLOOKUP($C5,'Entocentric lens DB'!$B$6:$U$312,MATCH('Entocentric lens DB'!$G$4,'Entocentric lens DB'!$B$4:$U$4,0),0),"")</f>
        <v>4/3"</v>
      </c>
      <c r="G5" s="35" t="str">
        <f>IFERROR(VLOOKUP($C5,'Entocentric lens DB'!$B$6:$U$312,MATCH('Entocentric lens DB'!$H$4,'Entocentric lens DB'!$B$4:$U$4,0),0),"")</f>
        <v>M37 x 0.75</v>
      </c>
      <c r="H5" s="35" t="str">
        <f>IFERROR(VLOOKUP($C5,'Entocentric lens DB'!$B$6:$U$312,MATCH('Entocentric lens DB'!$Q$4,'Entocentric lens DB'!$B$4:$U$4,0),0),"")</f>
        <v>1000-1500$</v>
      </c>
      <c r="I5" s="42" t="str">
        <f>IFERROR(VLOOKUP($C5,'Entocentric lens DB'!$B$6:$U$312,MATCH('Entocentric lens DB'!$R$4,'Entocentric lens DB'!$B$4:$U$4,0),0),"")</f>
        <v>EL-16-40-TC-VIS-5D</v>
      </c>
      <c r="J5" s="35" t="str">
        <f>IFERROR(VLOOKUP($I5,'Optotune lens DB'!$B$5:$I$25,MATCH('Optotune lens DB'!$I$4,'Optotune lens DB'!$B$4:$I$4,0),0),"")</f>
        <v>500-1000$</v>
      </c>
      <c r="K5" s="3" t="s">
        <v>119</v>
      </c>
      <c r="L5" s="35" t="str">
        <f>IFERROR(VLOOKUP($C5,'Entocentric lens DB'!$B$6:$U$312,MATCH('Entocentric lens DB'!$S$4,'Entocentric lens DB'!$B$4:$U$4,0),0),"")</f>
        <v>NA</v>
      </c>
      <c r="M5" s="41"/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200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3.5</v>
      </c>
      <c r="R5" s="82" t="s">
        <v>129</v>
      </c>
      <c r="S5" s="3" t="s">
        <v>279</v>
      </c>
    </row>
    <row r="6" spans="1:19">
      <c r="B6" s="3" t="str">
        <f>IFERROR(VLOOKUP($C6,'Entocentric lens DB'!$B$6:$U$312,MATCH('Entocentric lens DB'!$C$4,'Entocentric lens DB'!$B$4:$U$4,0),0),"")</f>
        <v>Schneider</v>
      </c>
      <c r="C6" s="49" t="s">
        <v>285</v>
      </c>
      <c r="D6" s="35">
        <f>IFERROR(VLOOKUP($C6,'Entocentric lens DB'!$B$6:$U$312,MATCH('Entocentric lens DB'!$D$4,'Entocentric lens DB'!$B$4:$U$4,0),0),"")</f>
        <v>80</v>
      </c>
      <c r="E6" s="35" t="str">
        <f>IFERROR(VLOOKUP($C6,'Entocentric lens DB'!$B$6:$U$312,MATCH('Entocentric lens DB'!$F$4,'Entocentric lens DB'!$B$4:$U$4,0),0),"")</f>
        <v>C-mount</v>
      </c>
      <c r="F6" s="35" t="str">
        <f>IFERROR(VLOOKUP($C6,'Entocentric lens DB'!$B$6:$U$312,MATCH('Entocentric lens DB'!$G$4,'Entocentric lens DB'!$B$4:$U$4,0),0),"")</f>
        <v>4/3"</v>
      </c>
      <c r="G6" s="35" t="str">
        <f>IFERROR(VLOOKUP($C6,'Entocentric lens DB'!$B$6:$U$312,MATCH('Entocentric lens DB'!$H$4,'Entocentric lens DB'!$B$4:$U$4,0),0),"")</f>
        <v>M37 x 0.75</v>
      </c>
      <c r="H6" s="35" t="str">
        <f>IFERROR(VLOOKUP($C6,'Entocentric lens DB'!$B$6:$U$312,MATCH('Entocentric lens DB'!$Q$4,'Entocentric lens DB'!$B$4:$U$4,0),0),"")</f>
        <v>1000-1500$</v>
      </c>
      <c r="I6" s="42" t="str">
        <f>IFERROR(VLOOKUP($C6,'Entocentric lens DB'!$B$6:$U$312,MATCH('Entocentric lens DB'!$R$4,'Entocentric lens DB'!$B$4:$U$4,0),0),"")</f>
        <v>EL-16-40-TC-VIS-5D</v>
      </c>
      <c r="J6" s="35" t="str">
        <f>IFERROR(VLOOKUP($I6,'Optotune lens DB'!$B$5:$I$25,MATCH('Optotune lens DB'!$I$4,'Optotune lens DB'!$B$4:$I$4,0),0),"")</f>
        <v>500-1000$</v>
      </c>
      <c r="K6" s="3" t="s">
        <v>119</v>
      </c>
      <c r="L6" s="35" t="str">
        <f>IFERROR(VLOOKUP($C6,'Entocentric lens DB'!$B$6:$U$312,MATCH('Entocentric lens DB'!$S$4,'Entocentric lens DB'!$B$4:$U$4,0),0),"")</f>
        <v>NA</v>
      </c>
      <c r="M6" s="41"/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200</v>
      </c>
      <c r="P6" s="35" t="s">
        <v>115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3.5</v>
      </c>
      <c r="R6" s="82" t="s">
        <v>129</v>
      </c>
      <c r="S6" s="3" t="s">
        <v>279</v>
      </c>
    </row>
    <row r="7" spans="1:19">
      <c r="B7" s="3" t="str">
        <f>IFERROR(VLOOKUP($C7,'Entocentric lens DB'!$B$6:$U$312,MATCH('Entocentric lens DB'!$C$4,'Entocentric lens DB'!$B$4:$U$4,0),0),"")</f>
        <v>Optart</v>
      </c>
      <c r="C7" s="49" t="s">
        <v>194</v>
      </c>
      <c r="D7" s="35">
        <f>IFERROR(VLOOKUP($C7,'Entocentric lens DB'!$B$6:$U$312,MATCH('Entocentric lens DB'!$D$4,'Entocentric lens DB'!$B$4:$U$4,0),0),"")</f>
        <v>75</v>
      </c>
      <c r="E7" s="35" t="str">
        <f>IFERROR(VLOOKUP($C7,'Entocentric lens DB'!$B$6:$U$312,MATCH('Entocentric lens DB'!$F$4,'Entocentric lens DB'!$B$4:$U$4,0),0),"")</f>
        <v>C-mount</v>
      </c>
      <c r="F7" s="35" t="str">
        <f>IFERROR(VLOOKUP($C7,'Entocentric lens DB'!$B$6:$U$312,MATCH('Entocentric lens DB'!$G$4,'Entocentric lens DB'!$B$4:$U$4,0),0),"")</f>
        <v>1"</v>
      </c>
      <c r="G7" s="35" t="str">
        <f>IFERROR(VLOOKUP($C7,'Entocentric lens DB'!$B$6:$U$312,MATCH('Entocentric lens DB'!$H$4,'Entocentric lens DB'!$B$4:$U$4,0),0),"")</f>
        <v>M55XP0.75</v>
      </c>
      <c r="H7" s="35" t="str">
        <f>IFERROR(VLOOKUP($C7,'Entocentric lens DB'!$B$6:$U$312,MATCH('Entocentric lens DB'!$Q$4,'Entocentric lens DB'!$B$4:$U$4,0),0),"")</f>
        <v>On Request</v>
      </c>
      <c r="I7" s="42" t="str">
        <f>IFERROR(VLOOKUP($C7,'Entocentric lens DB'!$B$6:$U$312,MATCH('Entocentric lens DB'!$R$4,'Entocentric lens DB'!$B$4:$U$4,0),0),"")</f>
        <v>EL-16-40-TC-VIS-5D-C</v>
      </c>
      <c r="J7" s="35" t="str">
        <f>IFERROR(VLOOKUP($I7,'Optotune lens DB'!$B$5:$I$25,MATCH('Optotune lens DB'!$I$4,'Optotune lens DB'!$B$4:$I$4,0),0),"")</f>
        <v>500-1000$</v>
      </c>
      <c r="K7" s="3" t="s">
        <v>175</v>
      </c>
      <c r="L7" s="35" t="str">
        <f>IFERROR(VLOOKUP($C7,'Entocentric lens DB'!$B$6:$U$312,MATCH('Entocentric lens DB'!$S$4,'Entocentric lens DB'!$B$4:$U$4,0),0),"")</f>
        <v>NA</v>
      </c>
      <c r="M7" s="41"/>
      <c r="N7" s="81">
        <v>415</v>
      </c>
      <c r="O7" s="81">
        <v>350</v>
      </c>
      <c r="P7" s="35" t="s">
        <v>115</v>
      </c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5</v>
      </c>
    </row>
    <row r="8" spans="1:19">
      <c r="B8" s="3" t="str">
        <f>IFERROR(VLOOKUP($C8,'Entocentric lens DB'!$B$6:$U$312,MATCH('Entocentric lens DB'!$C$4,'Entocentric lens DB'!$B$4:$U$4,0),0),"")</f>
        <v/>
      </c>
      <c r="C8" s="49"/>
      <c r="D8" s="35" t="str">
        <f>IFERROR(VLOOKUP($C8,'Entocentric lens DB'!$B$6:$U$312,MATCH('Entocentric lens DB'!$D$4,'Entocentric lens DB'!$B$4:$U$4,0),0),"")</f>
        <v/>
      </c>
      <c r="E8" s="35" t="str">
        <f>IFERROR(VLOOKUP($C8,'Entocentric lens DB'!$B$6:$U$312,MATCH('Entocentric lens DB'!$F$4,'Entocentric lens DB'!$B$4:$U$4,0),0),"")</f>
        <v/>
      </c>
      <c r="F8" s="35" t="str">
        <f>IFERROR(VLOOKUP($C8,'Entocentric lens DB'!$B$6:$U$312,MATCH('Entocentric lens DB'!$G$4,'Entocentric lens DB'!$B$4:$U$4,0),0),"")</f>
        <v/>
      </c>
      <c r="G8" s="35" t="str">
        <f>IFERROR(VLOOKUP($C8,'Entocentric lens DB'!$B$6:$U$312,MATCH('Entocentric lens DB'!$H$4,'Entocentric lens DB'!$B$4:$U$4,0),0),"")</f>
        <v/>
      </c>
      <c r="H8" s="35" t="str">
        <f>IFERROR(VLOOKUP($C8,'Entocentric lens DB'!$B$6:$U$312,MATCH('Entocentric lens DB'!$Q$4,'Entocentric lens DB'!$B$4:$U$4,0),0),"")</f>
        <v/>
      </c>
      <c r="I8" s="42" t="str">
        <f>IFERROR(VLOOKUP($C8,'Entocentric lens DB'!$B$6:$U$312,MATCH('Entocentric lens DB'!$R$4,'Entocentric lens DB'!$B$4:$U$4,0),0),"")</f>
        <v/>
      </c>
      <c r="J8" s="35" t="str">
        <f>IFERROR(VLOOKUP($I8,'Optotune lens DB'!$B$5:$I$25,MATCH('Optotune lens DB'!$I$4,'Optotune lens DB'!$B$4:$I$4,0),0),"")</f>
        <v/>
      </c>
      <c r="L8" s="35" t="str">
        <f>IFERROR(VLOOKUP($C8,'Entocentric lens DB'!$B$6:$U$312,MATCH('Entocentric lens DB'!$S$4,'Entocentric lens DB'!$B$4:$U$4,0),0),"")</f>
        <v/>
      </c>
      <c r="M8" s="41" t="str">
        <f>IF(ISBLANK(C8),"",'Entocentric lenses'!$H$3)</f>
        <v/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/>
      </c>
      <c r="O8" s="32" t="str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/>
      </c>
      <c r="P8" s="35"/>
      <c r="Q8" s="45" t="str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/>
      </c>
    </row>
    <row r="9" spans="1:19">
      <c r="B9" s="3" t="str">
        <f>IFERROR(VLOOKUP($C9,'Entocentric lens DB'!$B$6:$U$312,MATCH('Entocentric lens DB'!$C$4,'Entocentric lens DB'!$B$4:$U$4,0),0),"")</f>
        <v/>
      </c>
      <c r="C9" s="49"/>
      <c r="D9" s="35" t="str">
        <f>IFERROR(VLOOKUP($C9,'Entocentric lens DB'!$B$6:$U$312,MATCH('Entocentric lens DB'!$D$4,'Entocentric lens DB'!$B$4:$U$4,0),0),"")</f>
        <v/>
      </c>
      <c r="E9" s="35" t="str">
        <f>IFERROR(VLOOKUP($C9,'Entocentric lens DB'!$B$6:$U$312,MATCH('Entocentric lens DB'!$F$4,'Entocentric lens DB'!$B$4:$U$4,0),0),"")</f>
        <v/>
      </c>
      <c r="F9" s="35" t="str">
        <f>IFERROR(VLOOKUP($C9,'Entocentric lens DB'!$B$6:$U$312,MATCH('Entocentric lens DB'!$G$4,'Entocentric lens DB'!$B$4:$U$4,0),0),"")</f>
        <v/>
      </c>
      <c r="G9" s="35" t="str">
        <f>IFERROR(VLOOKUP($C9,'Entocentric lens DB'!$B$6:$U$312,MATCH('Entocentric lens DB'!$H$4,'Entocentric lens DB'!$B$4:$U$4,0),0),"")</f>
        <v/>
      </c>
      <c r="H9" s="35" t="str">
        <f>IFERROR(VLOOKUP($C9,'Entocentric lens DB'!$B$6:$U$312,MATCH('Entocentric lens DB'!$Q$4,'Entocentric lens DB'!$B$4:$U$4,0),0),"")</f>
        <v/>
      </c>
      <c r="I9" s="42" t="str">
        <f>IFERROR(VLOOKUP($C9,'Entocentric lens DB'!$B$6:$U$312,MATCH('Entocentric lens DB'!$R$4,'Entocentric lens DB'!$B$4:$U$4,0),0),"")</f>
        <v/>
      </c>
      <c r="J9" s="35" t="str">
        <f>IFERROR(VLOOKUP($I9,'Optotune lens DB'!$B$5:$I$25,MATCH('Optotune lens DB'!$I$4,'Optotune lens DB'!$B$4:$I$4,0),0),"")</f>
        <v/>
      </c>
      <c r="L9" s="35" t="str">
        <f>IFERROR(VLOOKUP($C9,'Entocentric lens DB'!$B$6:$U$312,MATCH('Entocentric lens DB'!$S$4,'Entocentric lens DB'!$B$4:$U$4,0),0),"")</f>
        <v/>
      </c>
      <c r="M9" s="41" t="str">
        <f>IF(ISBLANK(C9),"",'Entocentric lenses'!$H$3)</f>
        <v/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/>
      </c>
      <c r="O9" s="32" t="str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/>
      </c>
      <c r="P9" s="35"/>
      <c r="Q9" s="45" t="str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/>
      </c>
    </row>
    <row r="10" spans="1:19">
      <c r="B10" s="3" t="str">
        <f>IFERROR(VLOOKUP($C10,'Entocentric lens DB'!$B$6:$U$312,MATCH('Entocentric lens DB'!$C$4,'Entocentric lens DB'!$B$4:$U$4,0),0),"")</f>
        <v/>
      </c>
      <c r="C10" s="49"/>
      <c r="D10" s="35" t="str">
        <f>IFERROR(VLOOKUP($C10,'Entocentric lens DB'!$B$6:$U$312,MATCH('Entocentric lens DB'!$D$4,'Entocentric lens DB'!$B$4:$U$4,0),0),"")</f>
        <v/>
      </c>
      <c r="E10" s="35" t="str">
        <f>IFERROR(VLOOKUP($C10,'Entocentric lens DB'!$B$6:$U$312,MATCH('Entocentric lens DB'!$F$4,'Entocentric lens DB'!$B$4:$U$4,0),0),"")</f>
        <v/>
      </c>
      <c r="F10" s="35" t="str">
        <f>IFERROR(VLOOKUP($C10,'Entocentric lens DB'!$B$6:$U$312,MATCH('Entocentric lens DB'!$G$4,'Entocentric lens DB'!$B$4:$U$4,0),0),"")</f>
        <v/>
      </c>
      <c r="G10" s="35" t="str">
        <f>IFERROR(VLOOKUP($C10,'Entocentric lens DB'!$B$6:$U$312,MATCH('Entocentric lens DB'!$H$4,'Entocentric lens DB'!$B$4:$U$4,0),0),"")</f>
        <v/>
      </c>
      <c r="H10" s="35" t="str">
        <f>IFERROR(VLOOKUP($C10,'Entocentric lens DB'!$B$6:$U$312,MATCH('Entocentric lens DB'!$Q$4,'Entocentric lens DB'!$B$4:$U$4,0),0),"")</f>
        <v/>
      </c>
      <c r="I10" s="42" t="str">
        <f>IFERROR(VLOOKUP($C10,'Entocentric lens DB'!$B$6:$U$312,MATCH('Entocentric lens DB'!$R$4,'Entocentric lens DB'!$B$4:$U$4,0),0),"")</f>
        <v/>
      </c>
      <c r="J10" s="35" t="str">
        <f>IFERROR(VLOOKUP($I10,'Optotune lens DB'!$B$5:$I$25,MATCH('Optotune lens DB'!$I$4,'Optotune lens DB'!$B$4:$I$4,0),0),"")</f>
        <v/>
      </c>
      <c r="L10" s="35" t="str">
        <f>IFERROR(VLOOKUP($C10,'Entocentric lens DB'!$B$6:$U$312,MATCH('Entocentric lens DB'!$S$4,'Entocentric lens DB'!$B$4:$U$4,0),0),"")</f>
        <v/>
      </c>
      <c r="M10" s="41" t="str">
        <f>IF(ISBLANK(C10),"",'Entocentric lenses'!$H$3)</f>
        <v/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/>
      </c>
      <c r="O10" s="32" t="str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/>
      </c>
      <c r="P10" s="35"/>
      <c r="Q10" s="45" t="str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/>
      </c>
    </row>
    <row r="11" spans="1:19">
      <c r="B11" s="3" t="str">
        <f>IFERROR(VLOOKUP($C11,'Entocentric lens DB'!$B$6:$U$312,MATCH('Entocentric lens DB'!$C$4,'Entocentric lens DB'!$B$4:$U$4,0),0),"")</f>
        <v/>
      </c>
      <c r="C11" s="49"/>
      <c r="D11" s="35" t="str">
        <f>IFERROR(VLOOKUP($C11,'Entocentric lens DB'!$B$6:$U$312,MATCH('Entocentric lens DB'!$D$4,'Entocentric lens DB'!$B$4:$U$4,0),0),"")</f>
        <v/>
      </c>
      <c r="E11" s="35" t="str">
        <f>IFERROR(VLOOKUP($C11,'Entocentric lens DB'!$B$6:$U$312,MATCH('Entocentric lens DB'!$F$4,'Entocentric lens DB'!$B$4:$U$4,0),0),"")</f>
        <v/>
      </c>
      <c r="F11" s="35" t="str">
        <f>IFERROR(VLOOKUP($C11,'Entocentric lens DB'!$B$6:$U$312,MATCH('Entocentric lens DB'!$G$4,'Entocentric lens DB'!$B$4:$U$4,0),0),"")</f>
        <v/>
      </c>
      <c r="G11" s="35" t="str">
        <f>IFERROR(VLOOKUP($C11,'Entocentric lens DB'!$B$6:$U$312,MATCH('Entocentric lens DB'!$H$4,'Entocentric lens DB'!$B$4:$U$4,0),0),"")</f>
        <v/>
      </c>
      <c r="H11" s="35" t="str">
        <f>IFERROR(VLOOKUP($C11,'Entocentric lens DB'!$B$6:$U$312,MATCH('Entocentric lens DB'!$Q$4,'Entocentric lens DB'!$B$4:$U$4,0),0),"")</f>
        <v/>
      </c>
      <c r="I11" s="42" t="str">
        <f>IFERROR(VLOOKUP($C11,'Entocentric lens DB'!$B$6:$U$312,MATCH('Entocentric lens DB'!$R$4,'Entocentric lens DB'!$B$4:$U$4,0),0),"")</f>
        <v/>
      </c>
      <c r="J11" s="35" t="str">
        <f>IFERROR(VLOOKUP($I11,'Optotune lens DB'!$B$5:$I$25,MATCH('Optotune lens DB'!$I$4,'Optotune lens DB'!$B$4:$I$4,0),0),"")</f>
        <v/>
      </c>
      <c r="L11" s="35" t="str">
        <f>IFERROR(VLOOKUP($C11,'Entocentric lens DB'!$B$6:$U$312,MATCH('Entocentric lens DB'!$S$4,'Entocentric lens DB'!$B$4:$U$4,0),0),"")</f>
        <v/>
      </c>
      <c r="M11" s="41" t="str">
        <f>IF(ISBLANK(C11),"",'Entocentric lenses'!$H$3)</f>
        <v/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/>
      </c>
      <c r="O11" s="32" t="str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/>
      </c>
      <c r="P11" s="35"/>
      <c r="Q11" s="45"/>
    </row>
    <row r="12" spans="1:19">
      <c r="B12" s="3" t="str">
        <f>IFERROR(VLOOKUP($C12,'Entocentric lens DB'!$B$6:$U$312,MATCH('Entocentric lens DB'!$C$4,'Entocentric lens DB'!$B$4:$U$4,0),0),"")</f>
        <v/>
      </c>
      <c r="C12" s="49"/>
      <c r="D12" s="35" t="str">
        <f>IFERROR(VLOOKUP($C12,'Entocentric lens DB'!$B$6:$U$312,MATCH('Entocentric lens DB'!$D$4,'Entocentric lens DB'!$B$4:$U$4,0),0),"")</f>
        <v/>
      </c>
      <c r="E12" s="35" t="str">
        <f>IFERROR(VLOOKUP($C12,'Entocentric lens DB'!$B$6:$U$312,MATCH('Entocentric lens DB'!$F$4,'Entocentric lens DB'!$B$4:$U$4,0),0),"")</f>
        <v/>
      </c>
      <c r="F12" s="35" t="str">
        <f>IFERROR(VLOOKUP($C12,'Entocentric lens DB'!$B$6:$U$312,MATCH('Entocentric lens DB'!$G$4,'Entocentric lens DB'!$B$4:$U$4,0),0),"")</f>
        <v/>
      </c>
      <c r="G12" s="35" t="str">
        <f>IFERROR(VLOOKUP($C12,'Entocentric lens DB'!$B$6:$U$312,MATCH('Entocentric lens DB'!$H$4,'Entocentric lens DB'!$B$4:$U$4,0),0),"")</f>
        <v/>
      </c>
      <c r="H12" s="35" t="str">
        <f>IFERROR(VLOOKUP($C12,'Entocentric lens DB'!$B$6:$U$312,MATCH('Entocentric lens DB'!$Q$4,'Entocentric lens DB'!$B$4:$U$4,0),0),"")</f>
        <v/>
      </c>
      <c r="I12" s="42" t="str">
        <f>IFERROR(VLOOKUP($C12,'Entocentric lens DB'!$B$6:$U$312,MATCH('Entocentric lens DB'!$R$4,'Entocentric lens DB'!$B$4:$U$4,0),0),"")</f>
        <v/>
      </c>
      <c r="J12" s="35" t="str">
        <f>IFERROR(VLOOKUP($I12,'Optotune lens DB'!$B$5:$I$25,MATCH('Optotune lens DB'!$I$4,'Optotune lens DB'!$B$4:$I$4,0),0),"")</f>
        <v/>
      </c>
      <c r="L12" s="35" t="str">
        <f>IFERROR(VLOOKUP($C12,'Entocentric lens DB'!$B$6:$U$312,MATCH('Entocentric lens DB'!$S$4,'Entocentric lens DB'!$B$4:$U$4,0),0),"")</f>
        <v/>
      </c>
      <c r="M12" s="41" t="str">
        <f>IF(ISBLANK(C12),"",'Entocentric lenses'!$H$3)</f>
        <v/>
      </c>
      <c r="N12" s="32" t="str">
        <f>IF(ISBLANK(C12),"",IF(IFERROR(1000/(1000/$M12+VLOOKUP($I12,'Optotune lens DB'!$B$5:$H$25,MATCH('Optotune lens DB'!$D$4,'Optotune lens DB'!$B$4:$H$4,0),0)),"inf")&lt;0,"inf",IFERROR(1000/(1000/$M12+VLOOKUP($I12,'Optotune lens DB'!$B$5:$H$25,MATCH('Optotune lens DB'!$D$4,'Optotune lens DB'!$B$4:$H$4,0),0)),"inf")))</f>
        <v/>
      </c>
      <c r="O12" s="32" t="str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/>
      </c>
      <c r="P12" s="35"/>
      <c r="Q12" s="45"/>
    </row>
    <row r="13" spans="1:19">
      <c r="B13" s="3" t="str">
        <f>IFERROR(VLOOKUP($C13,'Entocentric lens DB'!$B$6:$U$312,MATCH('Entocentric lens DB'!$C$4,'Entocentric lens DB'!$B$4:$U$4,0),0),"")</f>
        <v/>
      </c>
      <c r="C13" s="49"/>
      <c r="D13" s="35" t="str">
        <f>IFERROR(VLOOKUP($C13,'Entocentric lens DB'!$B$6:$U$312,MATCH('Entocentric lens DB'!$D$4,'Entocentric lens DB'!$B$4:$U$4,0),0),"")</f>
        <v/>
      </c>
      <c r="E13" s="35" t="str">
        <f>IFERROR(VLOOKUP($C13,'Entocentric lens DB'!$B$6:$U$312,MATCH('Entocentric lens DB'!$F$4,'Entocentric lens DB'!$B$4:$U$4,0),0),"")</f>
        <v/>
      </c>
      <c r="F13" s="35" t="str">
        <f>IFERROR(VLOOKUP($C13,'Entocentric lens DB'!$B$6:$U$312,MATCH('Entocentric lens DB'!$G$4,'Entocentric lens DB'!$B$4:$U$4,0),0),"")</f>
        <v/>
      </c>
      <c r="G13" s="35" t="str">
        <f>IFERROR(VLOOKUP($C13,'Entocentric lens DB'!$B$6:$U$312,MATCH('Entocentric lens DB'!$H$4,'Entocentric lens DB'!$B$4:$U$4,0),0),"")</f>
        <v/>
      </c>
      <c r="H13" s="35" t="str">
        <f>IFERROR(VLOOKUP($C13,'Entocentric lens DB'!$B$6:$U$312,MATCH('Entocentric lens DB'!$Q$4,'Entocentric lens DB'!$B$4:$U$4,0),0),"")</f>
        <v/>
      </c>
      <c r="I13" s="42" t="str">
        <f>IFERROR(VLOOKUP($C13,'Entocentric lens DB'!$B$6:$U$312,MATCH('Entocentric lens DB'!$R$4,'Entocentric lens DB'!$B$4:$U$4,0),0),"")</f>
        <v/>
      </c>
      <c r="J13" s="35" t="str">
        <f>IFERROR(VLOOKUP($I13,'Optotune lens DB'!$B$5:$I$25,MATCH('Optotune lens DB'!$I$4,'Optotune lens DB'!$B$4:$I$4,0),0),"")</f>
        <v/>
      </c>
      <c r="L13" s="35" t="str">
        <f>IFERROR(VLOOKUP($C13,'Entocentric lens DB'!$B$6:$U$312,MATCH('Entocentric lens DB'!$S$4,'Entocentric lens DB'!$B$4:$U$4,0),0),"")</f>
        <v/>
      </c>
      <c r="M13" s="41" t="str">
        <f>IF(ISBLANK(C13),"",'Entocentric lenses'!$H$3)</f>
        <v/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/>
      </c>
      <c r="O13" s="32" t="str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/>
      </c>
      <c r="P13" s="35"/>
      <c r="Q13" s="45"/>
    </row>
    <row r="14" spans="1:19">
      <c r="B14" s="3" t="str">
        <f>IFERROR(VLOOKUP($C14,'Entocentric lens DB'!$B$6:$U$312,MATCH('Entocentric lens DB'!$C$4,'Entocentric lens DB'!$B$4:$U$4,0),0),"")</f>
        <v/>
      </c>
      <c r="C14" s="49"/>
      <c r="D14" s="35" t="str">
        <f>IFERROR(VLOOKUP($C14,'Entocentric lens DB'!$B$6:$U$312,MATCH('Entocentric lens DB'!$D$4,'Entocentric lens DB'!$B$4:$U$4,0),0),"")</f>
        <v/>
      </c>
      <c r="E14" s="35" t="str">
        <f>IFERROR(VLOOKUP($C14,'Entocentric lens DB'!$B$6:$U$312,MATCH('Entocentric lens DB'!$F$4,'Entocentric lens DB'!$B$4:$U$4,0),0),"")</f>
        <v/>
      </c>
      <c r="F14" s="35" t="str">
        <f>IFERROR(VLOOKUP($C14,'Entocentric lens DB'!$B$6:$U$312,MATCH('Entocentric lens DB'!$G$4,'Entocentric lens DB'!$B$4:$U$4,0),0),"")</f>
        <v/>
      </c>
      <c r="G14" s="35" t="str">
        <f>IFERROR(VLOOKUP($C14,'Entocentric lens DB'!$B$6:$U$312,MATCH('Entocentric lens DB'!$H$4,'Entocentric lens DB'!$B$4:$U$4,0),0),"")</f>
        <v/>
      </c>
      <c r="H14" s="35" t="str">
        <f>IFERROR(VLOOKUP($C14,'Entocentric lens DB'!$B$6:$U$312,MATCH('Entocentric lens DB'!$Q$4,'Entocentric lens DB'!$B$4:$U$4,0),0),"")</f>
        <v/>
      </c>
      <c r="I14" s="42" t="str">
        <f>IFERROR(VLOOKUP($C14,'Entocentric lens DB'!$B$6:$U$312,MATCH('Entocentric lens DB'!$R$4,'Entocentric lens DB'!$B$4:$U$4,0),0),"")</f>
        <v/>
      </c>
      <c r="J14" s="35" t="str">
        <f>IFERROR(VLOOKUP($I14,'Optotune lens DB'!$B$5:$I$25,MATCH('Optotune lens DB'!$I$4,'Optotune lens DB'!$B$4:$I$4,0),0),"")</f>
        <v/>
      </c>
      <c r="L14" s="35" t="str">
        <f>IFERROR(VLOOKUP($C14,'Entocentric lens DB'!$B$6:$U$312,MATCH('Entocentric lens DB'!$S$4,'Entocentric lens DB'!$B$4:$U$4,0),0),"")</f>
        <v/>
      </c>
      <c r="M14" s="41" t="str">
        <f>IF(ISBLANK(C14),"",'Entocentric lenses'!$H$3)</f>
        <v/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/>
      </c>
      <c r="O14" s="32" t="str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/>
      </c>
      <c r="P14" s="35"/>
      <c r="Q14" s="45"/>
    </row>
    <row r="15" spans="1:19">
      <c r="B15" s="3" t="str">
        <f>IFERROR(VLOOKUP($C15,'Entocentric lens DB'!$B$6:$U$312,MATCH('Entocentric lens DB'!$C$4,'Entocentric lens DB'!$B$4:$U$4,0),0),"")</f>
        <v/>
      </c>
      <c r="C15" s="49"/>
      <c r="D15" s="35" t="str">
        <f>IFERROR(VLOOKUP($C15,'Entocentric lens DB'!$B$6:$U$312,MATCH('Entocentric lens DB'!$D$4,'Entocentric lens DB'!$B$4:$U$4,0),0),"")</f>
        <v/>
      </c>
      <c r="E15" s="35" t="str">
        <f>IFERROR(VLOOKUP($C15,'Entocentric lens DB'!$B$6:$U$312,MATCH('Entocentric lens DB'!$F$4,'Entocentric lens DB'!$B$4:$U$4,0),0),"")</f>
        <v/>
      </c>
      <c r="F15" s="35" t="str">
        <f>IFERROR(VLOOKUP($C15,'Entocentric lens DB'!$B$6:$U$312,MATCH('Entocentric lens DB'!$G$4,'Entocentric lens DB'!$B$4:$U$4,0),0),"")</f>
        <v/>
      </c>
      <c r="G15" s="35" t="str">
        <f>IFERROR(VLOOKUP($C15,'Entocentric lens DB'!$B$6:$U$312,MATCH('Entocentric lens DB'!$H$4,'Entocentric lens DB'!$B$4:$U$4,0),0),"")</f>
        <v/>
      </c>
      <c r="H15" s="35" t="str">
        <f>IFERROR(VLOOKUP($C15,'Entocentric lens DB'!$B$6:$U$312,MATCH('Entocentric lens DB'!$Q$4,'Entocentric lens DB'!$B$4:$U$4,0),0),"")</f>
        <v/>
      </c>
      <c r="I15" s="42" t="str">
        <f>IFERROR(VLOOKUP($C15,'Entocentric lens DB'!$B$6:$U$312,MATCH('Entocentric lens DB'!$R$4,'Entocentric lens DB'!$B$4:$U$4,0),0),"")</f>
        <v/>
      </c>
      <c r="J15" s="35" t="str">
        <f>IFERROR(VLOOKUP($I15,'Optotune lens DB'!$B$5:$I$25,MATCH('Optotune lens DB'!$I$4,'Optotune lens DB'!$B$4:$I$4,0),0),"")</f>
        <v/>
      </c>
      <c r="L15" s="35" t="str">
        <f>IFERROR(VLOOKUP($C15,'Entocentric lens DB'!$B$6:$U$312,MATCH('Entocentric lens DB'!$S$4,'Entocentric lens DB'!$B$4:$U$4,0),0),"")</f>
        <v/>
      </c>
      <c r="M15" s="41" t="str">
        <f>IF(ISBLANK(C15),"",'Entocentric lenses'!$H$3)</f>
        <v/>
      </c>
      <c r="N15" s="32" t="str">
        <f>IF(ISBLANK(C15),"",IF(IFERROR(1000/(1000/$M15+VLOOKUP($I15,'Optotune lens DB'!$B$5:$H$25,MATCH('Optotune lens DB'!$D$4,'Optotune lens DB'!$B$4:$H$4,0),0)),"inf")&lt;0,"inf",IFERROR(1000/(1000/$M15+VLOOKUP($I15,'Optotune lens DB'!$B$5:$H$25,MATCH('Optotune lens DB'!$D$4,'Optotune lens DB'!$B$4:$H$4,0),0)),"inf")))</f>
        <v/>
      </c>
      <c r="O15" s="32" t="str">
        <f>IF(ISBLANK(C15),"",IF(N15="inf",1000/(VLOOKUP($I15,'Optotune lens DB'!$B$5:$H$25,MATCH('Optotune lens DB'!$E$4,'Optotune lens DB'!$B$4:$H$4,0),0)-VLOOKUP($I15,'Optotune lens DB'!$B$5:$H$25,MATCH('Optotune lens DB'!$D$4,'Optotune lens DB'!$B$4:$H$4,0),0)),1000/(1000/$M15+VLOOKUP($I15,'Optotune lens DB'!$B$5:$H$25,MATCH('Optotune lens DB'!$E$4,'Optotune lens DB'!$B$4:$H$4,0),0))))</f>
        <v/>
      </c>
      <c r="P15" s="35"/>
      <c r="Q15" s="45"/>
    </row>
    <row r="16" spans="1:19">
      <c r="D16" s="35"/>
      <c r="E16" s="35"/>
      <c r="F16" s="35"/>
      <c r="G16" s="35"/>
      <c r="H16" s="35"/>
      <c r="I16" s="42"/>
      <c r="J16" s="35"/>
      <c r="L16" s="35"/>
      <c r="M16" s="41" t="str">
        <f>IF(ISBLANK(C16),"",'Entocentric lenses'!$H$3)</f>
        <v/>
      </c>
      <c r="N16" s="32"/>
      <c r="O16" s="32"/>
      <c r="P16" s="35"/>
      <c r="Q16" s="45"/>
    </row>
    <row r="17" spans="2:19">
      <c r="D17" s="35"/>
      <c r="E17" s="35"/>
      <c r="F17" s="35"/>
      <c r="G17" s="35"/>
      <c r="H17" s="35"/>
      <c r="I17" s="42"/>
      <c r="J17" s="35"/>
      <c r="L17" s="35"/>
      <c r="M17" s="41" t="str">
        <f>IF(ISBLANK(C17),"",'Entocentric lenses'!$H$3)</f>
        <v/>
      </c>
      <c r="N17" s="32"/>
      <c r="O17" s="32"/>
      <c r="P17" s="35"/>
      <c r="Q17" s="45"/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IF(ISBLANK(C20),"",'Overview (Tele)'!$H$3)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 t="s">
        <v>0</v>
      </c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30" t="s">
        <v>0</v>
      </c>
      <c r="Q21" s="30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phoneticPr fontId="20" type="noConversion"/>
  <dataValidations disablePrompts="1" count="4">
    <dataValidation type="list" allowBlank="1" showInputMessage="1" showErrorMessage="1" sqref="J5:J20 H5:H20" xr:uid="{00000000-0002-0000-1E00-000000000000}">
      <formula1>Prices</formula1>
    </dataValidation>
    <dataValidation type="list" allowBlank="1" showInputMessage="1" showErrorMessage="1" sqref="G5:G20" xr:uid="{00000000-0002-0000-1E00-000001000000}">
      <formula1>Filter</formula1>
    </dataValidation>
    <dataValidation type="list" allowBlank="1" showInputMessage="1" showErrorMessage="1" sqref="F5:F20" xr:uid="{00000000-0002-0000-1E00-000002000000}">
      <formula1>Formats</formula1>
    </dataValidation>
    <dataValidation type="list" allowBlank="1" showInputMessage="1" showErrorMessage="1" sqref="E5:E20" xr:uid="{00000000-0002-0000-1E00-000003000000}">
      <formula1>Mounts</formula1>
    </dataValidation>
  </dataValidations>
  <hyperlinks>
    <hyperlink ref="B2" location="'Entocentric lenses'!A1" display="Back to overview" xr:uid="{C1476B95-0B45-4883-9CEA-51A161C0EF03}"/>
    <hyperlink ref="B23" location="'Entocentric lens DB'!A1" display="Entocentric lens database" xr:uid="{DB03079F-F360-41B0-A10F-737027197E23}"/>
    <hyperlink ref="R5" r:id="rId1" xr:uid="{86DE8840-FDBC-4FD4-9EDC-128C3DF7CF8B}"/>
    <hyperlink ref="R6" r:id="rId2" xr:uid="{ECF5CE0B-D903-4939-BCAB-6E2197796A87}"/>
  </hyperlinks>
  <pageMargins left="0.3" right="0.3" top="0.5" bottom="0.5" header="0.1" footer="0.1"/>
  <pageSetup paperSize="9" scale="55" orientation="landscape" r:id="rId3"/>
  <legacyDrawing r:id="rId4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4"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4.1406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9.28515625" style="3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49.140625" style="3" customWidth="1"/>
    <col min="20" max="16384" width="9.140625" style="3"/>
  </cols>
  <sheetData>
    <row r="1" spans="1:19" ht="18.75">
      <c r="A1" s="2"/>
      <c r="B1" s="7" t="s">
        <v>286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Zeiss</v>
      </c>
      <c r="C5" s="28" t="s">
        <v>287</v>
      </c>
      <c r="D5" s="35">
        <f>IFERROR(VLOOKUP($C5,'Entocentric lens DB'!$B$6:$U$312,MATCH('Entocentric lens DB'!$D$4,'Entocentric lens DB'!$B$4:$U$4,0),0),"")</f>
        <v>28</v>
      </c>
      <c r="E5" s="35" t="str">
        <f>IFERROR(VLOOKUP($C5,'Entocentric lens DB'!$B$6:$U$312,MATCH('Entocentric lens DB'!$F$4,'Entocentric lens DB'!$B$4:$U$4,0),0),"")</f>
        <v>M42-mount</v>
      </c>
      <c r="F5" s="35" t="str">
        <f>IFERROR(VLOOKUP($C5,'Entocentric lens DB'!$B$6:$U$312,MATCH('Entocentric lens DB'!$G$4,'Entocentric lens DB'!$B$4:$U$4,0),0),"")</f>
        <v>30mm</v>
      </c>
      <c r="G5" s="35">
        <f>IFERROR(VLOOKUP($C5,'Entocentric lens DB'!$B$6:$U$312,MATCH('Entocentric lens DB'!$H$4,'Entocentric lens DB'!$B$4:$U$4,0),0),"")</f>
        <v>0</v>
      </c>
      <c r="H5" s="35" t="str">
        <f>IFERROR(VLOOKUP($C5,'Entocentric lens DB'!$B$6:$U$312,MATCH('Entocentric lens DB'!$Q$4,'Entocentric lens DB'!$B$4:$U$4,0),0),"")</f>
        <v>1000-1500$</v>
      </c>
      <c r="I5" s="42" t="str">
        <f>IFERROR(VLOOKUP($C5,'Entocentric lens DB'!$B$6:$U$312,MATCH('Entocentric lens DB'!$R$4,'Entocentric lens DB'!$B$4:$U$4,0),0),"")</f>
        <v>EL-16-40-TC-VIS-5D-M42</v>
      </c>
      <c r="J5" s="35" t="str">
        <f>IFERROR(VLOOKUP($I5,'Optotune lens DB'!$B$5:$I$25,MATCH('Optotune lens DB'!$I$4,'Optotune lens DB'!$B$4:$I$4,0),0),"")</f>
        <v>500-1000$</v>
      </c>
      <c r="K5" s="3" t="s">
        <v>175</v>
      </c>
      <c r="L5" s="35" t="str">
        <f>IFERROR(VLOOKUP($C5,'Entocentric lens DB'!$B$6:$U$312,MATCH('Entocentric lens DB'!$S$4,'Entocentric lens DB'!$B$4:$U$4,0),0),"")</f>
        <v>0mm</v>
      </c>
      <c r="M5" s="41"/>
      <c r="N5" s="79" t="s">
        <v>288</v>
      </c>
      <c r="O5" s="79">
        <v>250</v>
      </c>
      <c r="P5" s="35" t="s">
        <v>209</v>
      </c>
      <c r="Q5" s="45">
        <v>5</v>
      </c>
      <c r="R5" s="35" t="s">
        <v>129</v>
      </c>
      <c r="S5" s="3" t="s">
        <v>289</v>
      </c>
    </row>
    <row r="6" spans="1:19">
      <c r="B6" s="3" t="str">
        <f>IFERROR(VLOOKUP($C6,'Entocentric lens DB'!$B$6:$U$312,MATCH('Entocentric lens DB'!$C$4,'Entocentric lens DB'!$B$4:$U$4,0),0),"")</f>
        <v>Zeiss</v>
      </c>
      <c r="C6" s="28" t="s">
        <v>290</v>
      </c>
      <c r="D6" s="35">
        <f>IFERROR(VLOOKUP($C6,'Entocentric lens DB'!$B$6:$U$312,MATCH('Entocentric lens DB'!$D$4,'Entocentric lens DB'!$B$4:$U$4,0),0),"")</f>
        <v>25</v>
      </c>
      <c r="E6" s="35" t="str">
        <f>IFERROR(VLOOKUP($C6,'Entocentric lens DB'!$B$6:$U$312,MATCH('Entocentric lens DB'!$F$4,'Entocentric lens DB'!$B$4:$U$4,0),0),"")</f>
        <v>M42-mount</v>
      </c>
      <c r="F6" s="35" t="str">
        <f>IFERROR(VLOOKUP($C6,'Entocentric lens DB'!$B$6:$U$312,MATCH('Entocentric lens DB'!$G$4,'Entocentric lens DB'!$B$4:$U$4,0),0),"")</f>
        <v>30mm</v>
      </c>
      <c r="G6" s="35">
        <f>IFERROR(VLOOKUP($C6,'Entocentric lens DB'!$B$6:$U$312,MATCH('Entocentric lens DB'!$H$4,'Entocentric lens DB'!$B$4:$U$4,0),0),"")</f>
        <v>0</v>
      </c>
      <c r="H6" s="35" t="str">
        <f>IFERROR(VLOOKUP($C6,'Entocentric lens DB'!$B$6:$U$312,MATCH('Entocentric lens DB'!$Q$4,'Entocentric lens DB'!$B$4:$U$4,0),0),"")</f>
        <v>1000-1500$</v>
      </c>
      <c r="I6" s="42" t="str">
        <f>IFERROR(VLOOKUP($C6,'Entocentric lens DB'!$B$6:$U$312,MATCH('Entocentric lens DB'!$R$4,'Entocentric lens DB'!$B$4:$U$4,0),0),"")</f>
        <v>EL-16-40-TC-VIS-5D-M42</v>
      </c>
      <c r="J6" s="35" t="str">
        <f>IFERROR(VLOOKUP($I6,'Optotune lens DB'!$B$5:$I$25,MATCH('Optotune lens DB'!$I$4,'Optotune lens DB'!$B$4:$I$4,0),0),"")</f>
        <v>500-1000$</v>
      </c>
      <c r="K6" s="3" t="s">
        <v>175</v>
      </c>
      <c r="L6" s="35" t="str">
        <f>IFERROR(VLOOKUP($C6,'Entocentric lens DB'!$B$6:$U$312,MATCH('Entocentric lens DB'!$S$4,'Entocentric lens DB'!$B$4:$U$4,0),0),"")</f>
        <v>0mm</v>
      </c>
      <c r="M6" s="41"/>
      <c r="N6" s="79"/>
      <c r="O6" s="79"/>
      <c r="P6" s="35" t="s">
        <v>209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5</v>
      </c>
      <c r="R6" s="35"/>
    </row>
    <row r="7" spans="1:19">
      <c r="B7" s="3" t="str">
        <f>IFERROR(VLOOKUP($C7,'Entocentric lens DB'!$B$6:$U$312,MATCH('Entocentric lens DB'!$C$4,'Entocentric lens DB'!$B$4:$U$4,0),0),"")</f>
        <v/>
      </c>
      <c r="C7" s="49"/>
      <c r="D7" s="35" t="str">
        <f>IFERROR(VLOOKUP($C7,'Entocentric lens DB'!$B$6:$U$312,MATCH('Entocentric lens DB'!$D$4,'Entocentric lens DB'!$B$4:$U$4,0),0),"")</f>
        <v/>
      </c>
      <c r="E7" s="35" t="str">
        <f>IFERROR(VLOOKUP($C7,'Entocentric lens DB'!$B$6:$U$312,MATCH('Entocentric lens DB'!$F$4,'Entocentric lens DB'!$B$4:$U$4,0),0),"")</f>
        <v/>
      </c>
      <c r="F7" s="35" t="str">
        <f>IFERROR(VLOOKUP($C7,'Entocentric lens DB'!$B$6:$U$312,MATCH('Entocentric lens DB'!$G$4,'Entocentric lens DB'!$B$4:$U$4,0),0),"")</f>
        <v/>
      </c>
      <c r="G7" s="35" t="str">
        <f>IFERROR(VLOOKUP($C7,'Entocentric lens DB'!$B$6:$U$312,MATCH('Entocentric lens DB'!$H$4,'Entocentric lens DB'!$B$4:$U$4,0),0),"")</f>
        <v/>
      </c>
      <c r="H7" s="35" t="str">
        <f>IFERROR(VLOOKUP($C7,'Entocentric lens DB'!$B$6:$U$312,MATCH('Entocentric lens DB'!$Q$4,'Entocentric lens DB'!$B$4:$U$4,0),0),"")</f>
        <v/>
      </c>
      <c r="I7" s="42" t="str">
        <f>IFERROR(VLOOKUP($C7,'Entocentric lens DB'!$B$6:$U$312,MATCH('Entocentric lens DB'!$R$4,'Entocentric lens DB'!$B$4:$U$4,0),0),"")</f>
        <v/>
      </c>
      <c r="J7" s="35" t="str">
        <f>IFERROR(VLOOKUP($I7,'Optotune lens DB'!$B$5:$I$25,MATCH('Optotune lens DB'!$I$4,'Optotune lens DB'!$B$4:$I$4,0),0),"")</f>
        <v/>
      </c>
      <c r="L7" s="35" t="str">
        <f>IFERROR(VLOOKUP($C7,'Entocentric lens DB'!$B$6:$U$312,MATCH('Entocentric lens DB'!$S$4,'Entocentric lens DB'!$B$4:$U$4,0),0),"")</f>
        <v/>
      </c>
      <c r="M7" s="41" t="str">
        <f>IF(ISBLANK(C7),"",'Entocentric lenses'!$H$3)</f>
        <v/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/>
      </c>
      <c r="O7" s="32" t="str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/>
      </c>
      <c r="P7" s="35"/>
      <c r="Q7" s="45" t="str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/>
      </c>
    </row>
    <row r="8" spans="1:19">
      <c r="B8" s="3" t="str">
        <f>IFERROR(VLOOKUP($C8,'Entocentric lens DB'!$B$6:$U$312,MATCH('Entocentric lens DB'!$C$4,'Entocentric lens DB'!$B$4:$U$4,0),0),"")</f>
        <v/>
      </c>
      <c r="C8" s="49"/>
      <c r="D8" s="35" t="str">
        <f>IFERROR(VLOOKUP($C8,'Entocentric lens DB'!$B$6:$U$312,MATCH('Entocentric lens DB'!$D$4,'Entocentric lens DB'!$B$4:$U$4,0),0),"")</f>
        <v/>
      </c>
      <c r="E8" s="35" t="str">
        <f>IFERROR(VLOOKUP($C8,'Entocentric lens DB'!$B$6:$U$312,MATCH('Entocentric lens DB'!$F$4,'Entocentric lens DB'!$B$4:$U$4,0),0),"")</f>
        <v/>
      </c>
      <c r="F8" s="35" t="str">
        <f>IFERROR(VLOOKUP($C8,'Entocentric lens DB'!$B$6:$U$312,MATCH('Entocentric lens DB'!$G$4,'Entocentric lens DB'!$B$4:$U$4,0),0),"")</f>
        <v/>
      </c>
      <c r="G8" s="35" t="str">
        <f>IFERROR(VLOOKUP($C8,'Entocentric lens DB'!$B$6:$U$312,MATCH('Entocentric lens DB'!$H$4,'Entocentric lens DB'!$B$4:$U$4,0),0),"")</f>
        <v/>
      </c>
      <c r="H8" s="35" t="str">
        <f>IFERROR(VLOOKUP($C8,'Entocentric lens DB'!$B$6:$U$312,MATCH('Entocentric lens DB'!$Q$4,'Entocentric lens DB'!$B$4:$U$4,0),0),"")</f>
        <v/>
      </c>
      <c r="I8" s="42" t="str">
        <f>IFERROR(VLOOKUP($C8,'Entocentric lens DB'!$B$6:$U$312,MATCH('Entocentric lens DB'!$R$4,'Entocentric lens DB'!$B$4:$U$4,0),0),"")</f>
        <v/>
      </c>
      <c r="J8" s="35" t="str">
        <f>IFERROR(VLOOKUP($I8,'Optotune lens DB'!$B$5:$I$25,MATCH('Optotune lens DB'!$I$4,'Optotune lens DB'!$B$4:$I$4,0),0),"")</f>
        <v/>
      </c>
      <c r="L8" s="35" t="str">
        <f>IFERROR(VLOOKUP($C8,'Entocentric lens DB'!$B$6:$U$312,MATCH('Entocentric lens DB'!$S$4,'Entocentric lens DB'!$B$4:$U$4,0),0),"")</f>
        <v/>
      </c>
      <c r="M8" s="41" t="str">
        <f>IF(ISBLANK(C8),"",'Entocentric lenses'!$H$3)</f>
        <v/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/>
      </c>
      <c r="O8" s="32" t="str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/>
      </c>
      <c r="P8" s="35"/>
      <c r="Q8" s="45" t="str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/>
      </c>
    </row>
    <row r="9" spans="1:19">
      <c r="B9" s="3" t="str">
        <f>IFERROR(VLOOKUP($C9,'Entocentric lens DB'!$B$6:$U$312,MATCH('Entocentric lens DB'!$C$4,'Entocentric lens DB'!$B$4:$U$4,0),0),"")</f>
        <v/>
      </c>
      <c r="C9" s="49"/>
      <c r="D9" s="35" t="str">
        <f>IFERROR(VLOOKUP($C9,'Entocentric lens DB'!$B$6:$U$312,MATCH('Entocentric lens DB'!$D$4,'Entocentric lens DB'!$B$4:$U$4,0),0),"")</f>
        <v/>
      </c>
      <c r="E9" s="35" t="str">
        <f>IFERROR(VLOOKUP($C9,'Entocentric lens DB'!$B$6:$U$312,MATCH('Entocentric lens DB'!$F$4,'Entocentric lens DB'!$B$4:$U$4,0),0),"")</f>
        <v/>
      </c>
      <c r="F9" s="35" t="str">
        <f>IFERROR(VLOOKUP($C9,'Entocentric lens DB'!$B$6:$U$312,MATCH('Entocentric lens DB'!$G$4,'Entocentric lens DB'!$B$4:$U$4,0),0),"")</f>
        <v/>
      </c>
      <c r="G9" s="35" t="str">
        <f>IFERROR(VLOOKUP($C9,'Entocentric lens DB'!$B$6:$U$312,MATCH('Entocentric lens DB'!$H$4,'Entocentric lens DB'!$B$4:$U$4,0),0),"")</f>
        <v/>
      </c>
      <c r="H9" s="35" t="str">
        <f>IFERROR(VLOOKUP($C9,'Entocentric lens DB'!$B$6:$U$312,MATCH('Entocentric lens DB'!$Q$4,'Entocentric lens DB'!$B$4:$U$4,0),0),"")</f>
        <v/>
      </c>
      <c r="I9" s="42" t="str">
        <f>IFERROR(VLOOKUP($C9,'Entocentric lens DB'!$B$6:$U$312,MATCH('Entocentric lens DB'!$R$4,'Entocentric lens DB'!$B$4:$U$4,0),0),"")</f>
        <v/>
      </c>
      <c r="J9" s="35" t="str">
        <f>IFERROR(VLOOKUP($I9,'Optotune lens DB'!$B$5:$I$25,MATCH('Optotune lens DB'!$I$4,'Optotune lens DB'!$B$4:$I$4,0),0),"")</f>
        <v/>
      </c>
      <c r="L9" s="35" t="str">
        <f>IFERROR(VLOOKUP($C9,'Entocentric lens DB'!$B$6:$U$312,MATCH('Entocentric lens DB'!$S$4,'Entocentric lens DB'!$B$4:$U$4,0),0),"")</f>
        <v/>
      </c>
      <c r="M9" s="41" t="str">
        <f>IF(ISBLANK(C9),"",'Entocentric lenses'!$H$3)</f>
        <v/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/>
      </c>
      <c r="O9" s="32" t="str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/>
      </c>
      <c r="P9" s="35"/>
      <c r="Q9" s="45" t="str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/>
      </c>
    </row>
    <row r="10" spans="1:19">
      <c r="B10" s="3" t="str">
        <f>IFERROR(VLOOKUP($C10,'Entocentric lens DB'!$B$6:$U$312,MATCH('Entocentric lens DB'!$C$4,'Entocentric lens DB'!$B$4:$U$4,0),0),"")</f>
        <v/>
      </c>
      <c r="C10" s="49"/>
      <c r="D10" s="35" t="str">
        <f>IFERROR(VLOOKUP($C10,'Entocentric lens DB'!$B$6:$U$312,MATCH('Entocentric lens DB'!$D$4,'Entocentric lens DB'!$B$4:$U$4,0),0),"")</f>
        <v/>
      </c>
      <c r="E10" s="35" t="str">
        <f>IFERROR(VLOOKUP($C10,'Entocentric lens DB'!$B$6:$U$312,MATCH('Entocentric lens DB'!$F$4,'Entocentric lens DB'!$B$4:$U$4,0),0),"")</f>
        <v/>
      </c>
      <c r="F10" s="35" t="str">
        <f>IFERROR(VLOOKUP($C10,'Entocentric lens DB'!$B$6:$U$312,MATCH('Entocentric lens DB'!$G$4,'Entocentric lens DB'!$B$4:$U$4,0),0),"")</f>
        <v/>
      </c>
      <c r="G10" s="35" t="str">
        <f>IFERROR(VLOOKUP($C10,'Entocentric lens DB'!$B$6:$U$312,MATCH('Entocentric lens DB'!$H$4,'Entocentric lens DB'!$B$4:$U$4,0),0),"")</f>
        <v/>
      </c>
      <c r="H10" s="35" t="str">
        <f>IFERROR(VLOOKUP($C10,'Entocentric lens DB'!$B$6:$U$312,MATCH('Entocentric lens DB'!$Q$4,'Entocentric lens DB'!$B$4:$U$4,0),0),"")</f>
        <v/>
      </c>
      <c r="I10" s="42" t="str">
        <f>IFERROR(VLOOKUP($C10,'Entocentric lens DB'!$B$6:$U$312,MATCH('Entocentric lens DB'!$R$4,'Entocentric lens DB'!$B$4:$U$4,0),0),"")</f>
        <v/>
      </c>
      <c r="J10" s="35" t="str">
        <f>IFERROR(VLOOKUP($I10,'Optotune lens DB'!$B$5:$I$25,MATCH('Optotune lens DB'!$I$4,'Optotune lens DB'!$B$4:$I$4,0),0),"")</f>
        <v/>
      </c>
      <c r="L10" s="35" t="str">
        <f>IFERROR(VLOOKUP($C10,'Entocentric lens DB'!$B$6:$U$312,MATCH('Entocentric lens DB'!$S$4,'Entocentric lens DB'!$B$4:$U$4,0),0),"")</f>
        <v/>
      </c>
      <c r="M10" s="41" t="str">
        <f>IF(ISBLANK(C10),"",'Entocentric lenses'!$H$3)</f>
        <v/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/>
      </c>
      <c r="O10" s="32" t="str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/>
      </c>
      <c r="P10" s="35"/>
      <c r="Q10" s="45" t="str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/>
      </c>
    </row>
    <row r="11" spans="1:19">
      <c r="B11" s="3" t="str">
        <f>IFERROR(VLOOKUP($C11,'Entocentric lens DB'!$B$6:$U$312,MATCH('Entocentric lens DB'!$C$4,'Entocentric lens DB'!$B$4:$U$4,0),0),"")</f>
        <v/>
      </c>
      <c r="C11" s="49"/>
      <c r="D11" s="35" t="str">
        <f>IFERROR(VLOOKUP($C11,'Entocentric lens DB'!$B$6:$U$312,MATCH('Entocentric lens DB'!$D$4,'Entocentric lens DB'!$B$4:$U$4,0),0),"")</f>
        <v/>
      </c>
      <c r="E11" s="35" t="str">
        <f>IFERROR(VLOOKUP($C11,'Entocentric lens DB'!$B$6:$U$312,MATCH('Entocentric lens DB'!$F$4,'Entocentric lens DB'!$B$4:$U$4,0),0),"")</f>
        <v/>
      </c>
      <c r="F11" s="35" t="str">
        <f>IFERROR(VLOOKUP($C11,'Entocentric lens DB'!$B$6:$U$312,MATCH('Entocentric lens DB'!$G$4,'Entocentric lens DB'!$B$4:$U$4,0),0),"")</f>
        <v/>
      </c>
      <c r="G11" s="35" t="str">
        <f>IFERROR(VLOOKUP($C11,'Entocentric lens DB'!$B$6:$U$312,MATCH('Entocentric lens DB'!$H$4,'Entocentric lens DB'!$B$4:$U$4,0),0),"")</f>
        <v/>
      </c>
      <c r="H11" s="35" t="str">
        <f>IFERROR(VLOOKUP($C11,'Entocentric lens DB'!$B$6:$U$312,MATCH('Entocentric lens DB'!$Q$4,'Entocentric lens DB'!$B$4:$U$4,0),0),"")</f>
        <v/>
      </c>
      <c r="I11" s="42" t="str">
        <f>IFERROR(VLOOKUP($C11,'Entocentric lens DB'!$B$6:$U$312,MATCH('Entocentric lens DB'!$R$4,'Entocentric lens DB'!$B$4:$U$4,0),0),"")</f>
        <v/>
      </c>
      <c r="J11" s="35" t="str">
        <f>IFERROR(VLOOKUP($I11,'Optotune lens DB'!$B$5:$I$25,MATCH('Optotune lens DB'!$I$4,'Optotune lens DB'!$B$4:$I$4,0),0),"")</f>
        <v/>
      </c>
      <c r="L11" s="35" t="str">
        <f>IFERROR(VLOOKUP($C11,'Entocentric lens DB'!$B$6:$U$312,MATCH('Entocentric lens DB'!$S$4,'Entocentric lens DB'!$B$4:$U$4,0),0),"")</f>
        <v/>
      </c>
      <c r="M11" s="41" t="str">
        <f>IF(ISBLANK(C11),"",'Entocentric lenses'!$H$3)</f>
        <v/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/>
      </c>
      <c r="O11" s="32" t="str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/>
      </c>
      <c r="P11" s="35"/>
      <c r="Q11" s="45"/>
    </row>
    <row r="12" spans="1:19">
      <c r="B12" s="3" t="str">
        <f>IFERROR(VLOOKUP($C12,'Entocentric lens DB'!$B$6:$U$312,MATCH('Entocentric lens DB'!$C$4,'Entocentric lens DB'!$B$4:$U$4,0),0),"")</f>
        <v/>
      </c>
      <c r="C12" s="49"/>
      <c r="D12" s="35" t="str">
        <f>IFERROR(VLOOKUP($C12,'Entocentric lens DB'!$B$6:$U$312,MATCH('Entocentric lens DB'!$D$4,'Entocentric lens DB'!$B$4:$U$4,0),0),"")</f>
        <v/>
      </c>
      <c r="E12" s="35" t="str">
        <f>IFERROR(VLOOKUP($C12,'Entocentric lens DB'!$B$6:$U$312,MATCH('Entocentric lens DB'!$F$4,'Entocentric lens DB'!$B$4:$U$4,0),0),"")</f>
        <v/>
      </c>
      <c r="F12" s="35" t="str">
        <f>IFERROR(VLOOKUP($C12,'Entocentric lens DB'!$B$6:$U$312,MATCH('Entocentric lens DB'!$G$4,'Entocentric lens DB'!$B$4:$U$4,0),0),"")</f>
        <v/>
      </c>
      <c r="G12" s="35" t="str">
        <f>IFERROR(VLOOKUP($C12,'Entocentric lens DB'!$B$6:$U$312,MATCH('Entocentric lens DB'!$H$4,'Entocentric lens DB'!$B$4:$U$4,0),0),"")</f>
        <v/>
      </c>
      <c r="H12" s="35" t="str">
        <f>IFERROR(VLOOKUP($C12,'Entocentric lens DB'!$B$6:$U$312,MATCH('Entocentric lens DB'!$Q$4,'Entocentric lens DB'!$B$4:$U$4,0),0),"")</f>
        <v/>
      </c>
      <c r="I12" s="42" t="str">
        <f>IFERROR(VLOOKUP($C12,'Entocentric lens DB'!$B$6:$U$312,MATCH('Entocentric lens DB'!$R$4,'Entocentric lens DB'!$B$4:$U$4,0),0),"")</f>
        <v/>
      </c>
      <c r="J12" s="35" t="str">
        <f>IFERROR(VLOOKUP($I12,'Optotune lens DB'!$B$5:$I$25,MATCH('Optotune lens DB'!$I$4,'Optotune lens DB'!$B$4:$I$4,0),0),"")</f>
        <v/>
      </c>
      <c r="L12" s="35" t="str">
        <f>IFERROR(VLOOKUP($C12,'Entocentric lens DB'!$B$6:$U$312,MATCH('Entocentric lens DB'!$S$4,'Entocentric lens DB'!$B$4:$U$4,0),0),"")</f>
        <v/>
      </c>
      <c r="M12" s="41" t="str">
        <f>IF(ISBLANK(C12),"",'Entocentric lenses'!$H$3)</f>
        <v/>
      </c>
      <c r="N12" s="32" t="str">
        <f>IF(ISBLANK(C12),"",IF(IFERROR(1000/(1000/$M12+VLOOKUP($I12,'Optotune lens DB'!$B$5:$H$25,MATCH('Optotune lens DB'!$D$4,'Optotune lens DB'!$B$4:$H$4,0),0)),"inf")&lt;0,"inf",IFERROR(1000/(1000/$M12+VLOOKUP($I12,'Optotune lens DB'!$B$5:$H$25,MATCH('Optotune lens DB'!$D$4,'Optotune lens DB'!$B$4:$H$4,0),0)),"inf")))</f>
        <v/>
      </c>
      <c r="O12" s="32" t="str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/>
      </c>
      <c r="P12" s="35"/>
      <c r="Q12" s="45"/>
    </row>
    <row r="13" spans="1:19">
      <c r="B13" s="3" t="str">
        <f>IFERROR(VLOOKUP($C13,'Entocentric lens DB'!$B$6:$U$312,MATCH('Entocentric lens DB'!$C$4,'Entocentric lens DB'!$B$4:$U$4,0),0),"")</f>
        <v/>
      </c>
      <c r="C13" s="49"/>
      <c r="D13" s="35" t="str">
        <f>IFERROR(VLOOKUP($C13,'Entocentric lens DB'!$B$6:$U$312,MATCH('Entocentric lens DB'!$D$4,'Entocentric lens DB'!$B$4:$U$4,0),0),"")</f>
        <v/>
      </c>
      <c r="E13" s="35" t="str">
        <f>IFERROR(VLOOKUP($C13,'Entocentric lens DB'!$B$6:$U$312,MATCH('Entocentric lens DB'!$F$4,'Entocentric lens DB'!$B$4:$U$4,0),0),"")</f>
        <v/>
      </c>
      <c r="F13" s="35" t="str">
        <f>IFERROR(VLOOKUP($C13,'Entocentric lens DB'!$B$6:$U$312,MATCH('Entocentric lens DB'!$G$4,'Entocentric lens DB'!$B$4:$U$4,0),0),"")</f>
        <v/>
      </c>
      <c r="G13" s="35" t="str">
        <f>IFERROR(VLOOKUP($C13,'Entocentric lens DB'!$B$6:$U$312,MATCH('Entocentric lens DB'!$H$4,'Entocentric lens DB'!$B$4:$U$4,0),0),"")</f>
        <v/>
      </c>
      <c r="H13" s="35" t="str">
        <f>IFERROR(VLOOKUP($C13,'Entocentric lens DB'!$B$6:$U$312,MATCH('Entocentric lens DB'!$Q$4,'Entocentric lens DB'!$B$4:$U$4,0),0),"")</f>
        <v/>
      </c>
      <c r="I13" s="42" t="str">
        <f>IFERROR(VLOOKUP($C13,'Entocentric lens DB'!$B$6:$U$312,MATCH('Entocentric lens DB'!$R$4,'Entocentric lens DB'!$B$4:$U$4,0),0),"")</f>
        <v/>
      </c>
      <c r="J13" s="35" t="str">
        <f>IFERROR(VLOOKUP($I13,'Optotune lens DB'!$B$5:$I$25,MATCH('Optotune lens DB'!$I$4,'Optotune lens DB'!$B$4:$I$4,0),0),"")</f>
        <v/>
      </c>
      <c r="L13" s="35" t="str">
        <f>IFERROR(VLOOKUP($C13,'Entocentric lens DB'!$B$6:$U$312,MATCH('Entocentric lens DB'!$S$4,'Entocentric lens DB'!$B$4:$U$4,0),0),"")</f>
        <v/>
      </c>
      <c r="M13" s="41" t="str">
        <f>IF(ISBLANK(C13),"",'Entocentric lenses'!$H$3)</f>
        <v/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/>
      </c>
      <c r="O13" s="32" t="str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/>
      </c>
      <c r="P13" s="35"/>
      <c r="Q13" s="45"/>
    </row>
    <row r="14" spans="1:19">
      <c r="B14" s="3" t="str">
        <f>IFERROR(VLOOKUP($C14,'Entocentric lens DB'!$B$6:$U$312,MATCH('Entocentric lens DB'!$C$4,'Entocentric lens DB'!$B$4:$U$4,0),0),"")</f>
        <v/>
      </c>
      <c r="C14" s="49"/>
      <c r="D14" s="35" t="str">
        <f>IFERROR(VLOOKUP($C14,'Entocentric lens DB'!$B$6:$U$312,MATCH('Entocentric lens DB'!$D$4,'Entocentric lens DB'!$B$4:$U$4,0),0),"")</f>
        <v/>
      </c>
      <c r="E14" s="35" t="str">
        <f>IFERROR(VLOOKUP($C14,'Entocentric lens DB'!$B$6:$U$312,MATCH('Entocentric lens DB'!$F$4,'Entocentric lens DB'!$B$4:$U$4,0),0),"")</f>
        <v/>
      </c>
      <c r="F14" s="35" t="str">
        <f>IFERROR(VLOOKUP($C14,'Entocentric lens DB'!$B$6:$U$312,MATCH('Entocentric lens DB'!$G$4,'Entocentric lens DB'!$B$4:$U$4,0),0),"")</f>
        <v/>
      </c>
      <c r="G14" s="35" t="str">
        <f>IFERROR(VLOOKUP($C14,'Entocentric lens DB'!$B$6:$U$312,MATCH('Entocentric lens DB'!$H$4,'Entocentric lens DB'!$B$4:$U$4,0),0),"")</f>
        <v/>
      </c>
      <c r="H14" s="35" t="str">
        <f>IFERROR(VLOOKUP($C14,'Entocentric lens DB'!$B$6:$U$312,MATCH('Entocentric lens DB'!$Q$4,'Entocentric lens DB'!$B$4:$U$4,0),0),"")</f>
        <v/>
      </c>
      <c r="I14" s="42" t="str">
        <f>IFERROR(VLOOKUP($C14,'Entocentric lens DB'!$B$6:$U$312,MATCH('Entocentric lens DB'!$R$4,'Entocentric lens DB'!$B$4:$U$4,0),0),"")</f>
        <v/>
      </c>
      <c r="J14" s="35" t="str">
        <f>IFERROR(VLOOKUP($I14,'Optotune lens DB'!$B$5:$I$25,MATCH('Optotune lens DB'!$I$4,'Optotune lens DB'!$B$4:$I$4,0),0),"")</f>
        <v/>
      </c>
      <c r="L14" s="35" t="str">
        <f>IFERROR(VLOOKUP($C14,'Entocentric lens DB'!$B$6:$U$312,MATCH('Entocentric lens DB'!$S$4,'Entocentric lens DB'!$B$4:$U$4,0),0),"")</f>
        <v/>
      </c>
      <c r="M14" s="41" t="str">
        <f>IF(ISBLANK(C14),"",'Entocentric lenses'!$H$3)</f>
        <v/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/>
      </c>
      <c r="O14" s="32" t="str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/>
      </c>
      <c r="P14" s="35"/>
      <c r="Q14" s="45"/>
    </row>
    <row r="15" spans="1:19">
      <c r="B15" s="3" t="str">
        <f>IFERROR(VLOOKUP($C15,'Entocentric lens DB'!$B$6:$U$312,MATCH('Entocentric lens DB'!$C$4,'Entocentric lens DB'!$B$4:$U$4,0),0),"")</f>
        <v/>
      </c>
      <c r="C15" s="49"/>
      <c r="D15" s="35" t="str">
        <f>IFERROR(VLOOKUP($C15,'Entocentric lens DB'!$B$6:$U$312,MATCH('Entocentric lens DB'!$D$4,'Entocentric lens DB'!$B$4:$U$4,0),0),"")</f>
        <v/>
      </c>
      <c r="E15" s="35" t="str">
        <f>IFERROR(VLOOKUP($C15,'Entocentric lens DB'!$B$6:$U$312,MATCH('Entocentric lens DB'!$F$4,'Entocentric lens DB'!$B$4:$U$4,0),0),"")</f>
        <v/>
      </c>
      <c r="F15" s="35" t="str">
        <f>IFERROR(VLOOKUP($C15,'Entocentric lens DB'!$B$6:$U$312,MATCH('Entocentric lens DB'!$G$4,'Entocentric lens DB'!$B$4:$U$4,0),0),"")</f>
        <v/>
      </c>
      <c r="G15" s="35" t="str">
        <f>IFERROR(VLOOKUP($C15,'Entocentric lens DB'!$B$6:$U$312,MATCH('Entocentric lens DB'!$H$4,'Entocentric lens DB'!$B$4:$U$4,0),0),"")</f>
        <v/>
      </c>
      <c r="H15" s="35" t="str">
        <f>IFERROR(VLOOKUP($C15,'Entocentric lens DB'!$B$6:$U$312,MATCH('Entocentric lens DB'!$Q$4,'Entocentric lens DB'!$B$4:$U$4,0),0),"")</f>
        <v/>
      </c>
      <c r="I15" s="42" t="str">
        <f>IFERROR(VLOOKUP($C15,'Entocentric lens DB'!$B$6:$U$312,MATCH('Entocentric lens DB'!$R$4,'Entocentric lens DB'!$B$4:$U$4,0),0),"")</f>
        <v/>
      </c>
      <c r="J15" s="35" t="str">
        <f>IFERROR(VLOOKUP($I15,'Optotune lens DB'!$B$5:$I$25,MATCH('Optotune lens DB'!$I$4,'Optotune lens DB'!$B$4:$I$4,0),0),"")</f>
        <v/>
      </c>
      <c r="L15" s="35" t="str">
        <f>IFERROR(VLOOKUP($C15,'Entocentric lens DB'!$B$6:$U$312,MATCH('Entocentric lens DB'!$S$4,'Entocentric lens DB'!$B$4:$U$4,0),0),"")</f>
        <v/>
      </c>
      <c r="M15" s="41" t="str">
        <f>IF(ISBLANK(C15),"",'Entocentric lenses'!$H$3)</f>
        <v/>
      </c>
      <c r="N15" s="32" t="str">
        <f>IF(ISBLANK(C15),"",IF(IFERROR(1000/(1000/$M15+VLOOKUP($I15,'Optotune lens DB'!$B$5:$H$25,MATCH('Optotune lens DB'!$D$4,'Optotune lens DB'!$B$4:$H$4,0),0)),"inf")&lt;0,"inf",IFERROR(1000/(1000/$M15+VLOOKUP($I15,'Optotune lens DB'!$B$5:$H$25,MATCH('Optotune lens DB'!$D$4,'Optotune lens DB'!$B$4:$H$4,0),0)),"inf")))</f>
        <v/>
      </c>
      <c r="O15" s="32" t="str">
        <f>IF(ISBLANK(C15),"",IF(N15="inf",1000/(VLOOKUP($I15,'Optotune lens DB'!$B$5:$H$25,MATCH('Optotune lens DB'!$E$4,'Optotune lens DB'!$B$4:$H$4,0),0)-VLOOKUP($I15,'Optotune lens DB'!$B$5:$H$25,MATCH('Optotune lens DB'!$D$4,'Optotune lens DB'!$B$4:$H$4,0),0)),1000/(1000/$M15+VLOOKUP($I15,'Optotune lens DB'!$B$5:$H$25,MATCH('Optotune lens DB'!$E$4,'Optotune lens DB'!$B$4:$H$4,0),0))))</f>
        <v/>
      </c>
      <c r="P15" s="35"/>
      <c r="Q15" s="45"/>
    </row>
    <row r="16" spans="1:19">
      <c r="D16" s="35"/>
      <c r="E16" s="35"/>
      <c r="F16" s="35"/>
      <c r="G16" s="35"/>
      <c r="H16" s="35"/>
      <c r="I16" s="42"/>
      <c r="J16" s="35"/>
      <c r="L16" s="35"/>
      <c r="M16" s="41" t="str">
        <f>IF(ISBLANK(C16),"",'Entocentric lenses'!$H$3)</f>
        <v/>
      </c>
      <c r="N16" s="32"/>
      <c r="O16" s="32"/>
      <c r="P16" s="35"/>
      <c r="Q16" s="45"/>
    </row>
    <row r="17" spans="2:19">
      <c r="D17" s="35"/>
      <c r="E17" s="35"/>
      <c r="F17" s="35"/>
      <c r="G17" s="35"/>
      <c r="H17" s="35"/>
      <c r="I17" s="42"/>
      <c r="J17" s="35"/>
      <c r="L17" s="35"/>
      <c r="M17" s="41" t="str">
        <f>IF(ISBLANK(C17),"",'Entocentric lenses'!$H$3)</f>
        <v/>
      </c>
      <c r="N17" s="32"/>
      <c r="O17" s="32"/>
      <c r="P17" s="35"/>
      <c r="Q17" s="45"/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IF(ISBLANK(C20),"",'Overview (Tele)'!$H$3)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 t="s">
        <v>0</v>
      </c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30" t="s">
        <v>0</v>
      </c>
      <c r="Q21" s="30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phoneticPr fontId="20" type="noConversion"/>
  <dataValidations count="4">
    <dataValidation type="list" allowBlank="1" showInputMessage="1" showErrorMessage="1" sqref="H5:H20 J5:J20" xr:uid="{00000000-0002-0000-1F00-000000000000}">
      <formula1>Prices</formula1>
    </dataValidation>
    <dataValidation type="list" allowBlank="1" showInputMessage="1" showErrorMessage="1" sqref="G5:G20" xr:uid="{00000000-0002-0000-1F00-000001000000}">
      <formula1>Filter</formula1>
    </dataValidation>
    <dataValidation type="list" allowBlank="1" showInputMessage="1" showErrorMessage="1" sqref="F5:F20" xr:uid="{00000000-0002-0000-1F00-000002000000}">
      <formula1>Formats</formula1>
    </dataValidation>
    <dataValidation type="list" allowBlank="1" showInputMessage="1" showErrorMessage="1" sqref="E5:E20" xr:uid="{00000000-0002-0000-1F00-000003000000}">
      <formula1>Mounts</formula1>
    </dataValidation>
  </dataValidations>
  <hyperlinks>
    <hyperlink ref="B2" location="'Entocentric lenses'!A1" display="Back to overview" xr:uid="{526E7CE2-0A55-4C90-BB62-9C114BC2AD58}"/>
    <hyperlink ref="B23" location="'Entocentric lens DB'!A1" display="Entocentric lens database" xr:uid="{BADA9A48-799B-4384-847B-B6CD757805C6}"/>
  </hyperlinks>
  <pageMargins left="0.3" right="0.3" top="0.5" bottom="0.5" header="0.1" footer="0.1"/>
  <pageSetup paperSize="9" scale="5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S22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92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Lensation</v>
      </c>
      <c r="C5" s="49" t="s">
        <v>113</v>
      </c>
      <c r="D5" s="35">
        <f>IFERROR(VLOOKUP($C5,'Entocentric lens DB'!$B$6:$U$312,MATCH('Entocentric lens DB'!$D$4,'Entocentric lens DB'!$B$4:$U$4,0),0),"")</f>
        <v>6</v>
      </c>
      <c r="E5" s="35" t="str">
        <f>IFERROR(VLOOKUP($C5,'Entocentric lens DB'!$B$6:$U$312,MATCH('Entocentric lens DB'!$F$4,'Entocentric lens DB'!$B$4:$U$4,0),0),"")</f>
        <v>S-mount</v>
      </c>
      <c r="F5" s="35" t="str">
        <f>IFERROR(VLOOKUP($C5,'Entocentric lens DB'!$B$6:$U$312,MATCH('Entocentric lens DB'!$G$4,'Entocentric lens DB'!$B$4:$U$4,0),0),"")</f>
        <v>1/2.5"</v>
      </c>
      <c r="G5" s="35" t="str">
        <f>IFERROR(VLOOKUP($C5,'Entocentric lens DB'!$B$6:$U$312,MATCH('Entocentric lens DB'!$H$4,'Entocentric lens DB'!$B$4:$U$4,0),0),"")</f>
        <v>None</v>
      </c>
      <c r="H5" s="35" t="str">
        <f>IFERROR(VLOOKUP($C5,'Entocentric lens DB'!$B$6:$U$312,MATCH('Entocentric lens DB'!$Q$4,'Entocentric lens DB'!$B$4:$U$4,0),0),"")</f>
        <v>&lt;100$</v>
      </c>
      <c r="I5" s="42" t="str">
        <f>IFERROR(VLOOKUP($C5,'Entocentric lens DB'!$B$6:$U$312,MATCH('Entocentric lens DB'!$R$4,'Entocentric lens DB'!$B$4:$U$4,0),0),"")</f>
        <v>EL-16-40-TC-VIS-5D-C</v>
      </c>
      <c r="J5" s="35" t="str">
        <f>IFERROR(VLOOKUP($I5,'Optotune lens DB'!$B$5:$I$25,MATCH('Optotune lens DB'!$I$4,'Optotune lens DB'!$B$4:$I$4,0),0),"")</f>
        <v>500-1000$</v>
      </c>
      <c r="K5" s="3" t="s">
        <v>114</v>
      </c>
      <c r="L5" s="35" t="str">
        <f>IFERROR(VLOOKUP($C5,'Entocentric lens DB'!$B$6:$U$312,MATCH('Entocentric lens DB'!$S$4,'Entocentric lens DB'!$B$4:$U$4,0),0),"")</f>
        <v>&gt;=5 mm</v>
      </c>
      <c r="M5" s="41">
        <f>IF(ISBLANK(C5),"",'Entocentric lenses'!$H$3)</f>
        <v>2300</v>
      </c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200</v>
      </c>
      <c r="P5" s="35" t="s">
        <v>115</v>
      </c>
      <c r="Q5" s="45" t="str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/>
      </c>
      <c r="S5" s="3" t="s">
        <v>116</v>
      </c>
    </row>
    <row r="6" spans="1:19">
      <c r="B6" s="3" t="str">
        <f>IFERROR(VLOOKUP($C6,'Entocentric lens DB'!$B$6:$U$312,MATCH('Entocentric lens DB'!$C$4,'Entocentric lens DB'!$B$4:$U$4,0),0),"")</f>
        <v>Lensation</v>
      </c>
      <c r="C6" s="49" t="s">
        <v>117</v>
      </c>
      <c r="D6" s="35">
        <f>IFERROR(VLOOKUP($C6,'Entocentric lens DB'!$B$6:$U$312,MATCH('Entocentric lens DB'!$D$4,'Entocentric lens DB'!$B$4:$U$4,0),0),"")</f>
        <v>6</v>
      </c>
      <c r="E6" s="35" t="str">
        <f>IFERROR(VLOOKUP($C6,'Entocentric lens DB'!$B$6:$U$312,MATCH('Entocentric lens DB'!$F$4,'Entocentric lens DB'!$B$4:$U$4,0),0),"")</f>
        <v>S-mount</v>
      </c>
      <c r="F6" s="35" t="str">
        <f>IFERROR(VLOOKUP($C6,'Entocentric lens DB'!$B$6:$U$312,MATCH('Entocentric lens DB'!$G$4,'Entocentric lens DB'!$B$4:$U$4,0),0),"")</f>
        <v>1/2.5"</v>
      </c>
      <c r="G6" s="35" t="str">
        <f>IFERROR(VLOOKUP($C6,'Entocentric lens DB'!$B$6:$U$312,MATCH('Entocentric lens DB'!$H$4,'Entocentric lens DB'!$B$4:$U$4,0),0),"")</f>
        <v>None</v>
      </c>
      <c r="H6" s="35" t="str">
        <f>IFERROR(VLOOKUP($C6,'Entocentric lens DB'!$B$6:$U$312,MATCH('Entocentric lens DB'!$Q$4,'Entocentric lens DB'!$B$4:$U$4,0),0),"")</f>
        <v>&lt;100$</v>
      </c>
      <c r="I6" s="42" t="str">
        <f>IFERROR(VLOOKUP($C6,'Entocentric lens DB'!$B$6:$U$312,MATCH('Entocentric lens DB'!$R$4,'Entocentric lens DB'!$B$4:$U$4,0),0),"")</f>
        <v>EL-16-40-TC-VIS-5D-C</v>
      </c>
      <c r="J6" s="35" t="str">
        <f>IFERROR(VLOOKUP($I6,'Optotune lens DB'!$B$5:$I$25,MATCH('Optotune lens DB'!$I$4,'Optotune lens DB'!$B$4:$I$4,0),0),"")</f>
        <v>500-1000$</v>
      </c>
      <c r="K6" s="3" t="s">
        <v>114</v>
      </c>
      <c r="L6" s="35" t="str">
        <f>IFERROR(VLOOKUP($C6,'Entocentric lens DB'!$B$6:$U$312,MATCH('Entocentric lens DB'!$S$4,'Entocentric lens DB'!$B$4:$U$4,0),0),"")</f>
        <v>&gt;=9 mm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200</v>
      </c>
      <c r="P6" s="35" t="s">
        <v>115</v>
      </c>
      <c r="Q6" s="45" t="str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/>
      </c>
      <c r="S6" s="3" t="s">
        <v>116</v>
      </c>
    </row>
    <row r="7" spans="1:19">
      <c r="B7" s="3" t="str">
        <f>IFERROR(VLOOKUP($C7,'Entocentric lens DB'!$B$6:$U$312,MATCH('Entocentric lens DB'!$C$4,'Entocentric lens DB'!$B$4:$U$4,0),0),"")</f>
        <v>Evetar</v>
      </c>
      <c r="C7" s="3" t="s">
        <v>118</v>
      </c>
      <c r="D7" s="35">
        <f>IFERROR(VLOOKUP($C7,'Entocentric lens DB'!$B$6:$U$312,MATCH('Entocentric lens DB'!$D$4,'Entocentric lens DB'!$B$4:$U$4,0),0),"")</f>
        <v>5</v>
      </c>
      <c r="E7" s="35" t="str">
        <f>IFERROR(VLOOKUP($C7,'Entocentric lens DB'!$B$6:$U$312,MATCH('Entocentric lens DB'!$F$4,'Entocentric lens DB'!$B$4:$U$4,0),0),"")</f>
        <v>S-mount</v>
      </c>
      <c r="F7" s="35" t="str">
        <f>IFERROR(VLOOKUP($C7,'Entocentric lens DB'!$B$6:$U$312,MATCH('Entocentric lens DB'!$G$4,'Entocentric lens DB'!$B$4:$U$4,0),0),"")</f>
        <v>1/2.5"</v>
      </c>
      <c r="G7" s="35" t="str">
        <f>IFERROR(VLOOKUP($C7,'Entocentric lens DB'!$B$6:$U$312,MATCH('Entocentric lens DB'!$H$4,'Entocentric lens DB'!$B$4:$U$4,0),0),"")</f>
        <v>None</v>
      </c>
      <c r="H7" s="35" t="str">
        <f>IFERROR(VLOOKUP($C7,'Entocentric lens DB'!$B$6:$U$312,MATCH('Entocentric lens DB'!$Q$4,'Entocentric lens DB'!$B$4:$U$4,0),0),"")</f>
        <v>100-200$</v>
      </c>
      <c r="I7" s="42" t="str">
        <f>IFERROR(VLOOKUP($C7,'Entocentric lens DB'!$B$6:$U$312,MATCH('Entocentric lens DB'!$R$4,'Entocentric lens DB'!$B$4:$U$4,0),0),"")</f>
        <v>EL-3-10-VIS-26D-FPC</v>
      </c>
      <c r="J7" s="35" t="str">
        <f>IFERROR(VLOOKUP($I7,'Optotune lens DB'!$B$5:$I$25,MATCH('Optotune lens DB'!$I$4,'Optotune lens DB'!$B$4:$I$4,0),0),"")</f>
        <v>100-200$</v>
      </c>
      <c r="K7" s="3" t="s">
        <v>119</v>
      </c>
      <c r="L7" s="35" t="str">
        <f>IFERROR(VLOOKUP($C7,'Entocentric lens DB'!$B$6:$U$312,MATCH('Entocentric lens DB'!$S$4,'Entocentric lens DB'!$B$4:$U$4,0),0),"")</f>
        <v>NA</v>
      </c>
      <c r="M7" s="41">
        <f>IF(ISBLANK(C7),"",'Entocentric lenses'!$H$3)</f>
        <v>2300</v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>inf</v>
      </c>
      <c r="O7" s="32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>38.46153846153846</v>
      </c>
      <c r="P7" s="35" t="s">
        <v>115</v>
      </c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1.7</v>
      </c>
      <c r="S7" s="3" t="s">
        <v>120</v>
      </c>
    </row>
    <row r="8" spans="1:19">
      <c r="B8" s="3" t="str">
        <f>IFERROR(VLOOKUP($C8,'Entocentric lens DB'!$B$6:$U$312,MATCH('Entocentric lens DB'!$C$4,'Entocentric lens DB'!$B$4:$U$4,0),0),"")</f>
        <v/>
      </c>
      <c r="C8" s="49"/>
      <c r="D8" s="35" t="str">
        <f>IFERROR(VLOOKUP($C8,'Entocentric lens DB'!$B$6:$U$312,MATCH('Entocentric lens DB'!$D$4,'Entocentric lens DB'!$B$4:$U$4,0),0),"")</f>
        <v/>
      </c>
      <c r="E8" s="35" t="str">
        <f>IFERROR(VLOOKUP($C8,'Entocentric lens DB'!$B$6:$U$312,MATCH('Entocentric lens DB'!$F$4,'Entocentric lens DB'!$B$4:$U$4,0),0),"")</f>
        <v/>
      </c>
      <c r="F8" s="35" t="str">
        <f>IFERROR(VLOOKUP($C8,'Entocentric lens DB'!$B$6:$U$312,MATCH('Entocentric lens DB'!$G$4,'Entocentric lens DB'!$B$4:$U$4,0),0),"")</f>
        <v/>
      </c>
      <c r="G8" s="35" t="str">
        <f>IFERROR(VLOOKUP($C8,'Entocentric lens DB'!$B$6:$U$312,MATCH('Entocentric lens DB'!$H$4,'Entocentric lens DB'!$B$4:$U$4,0),0),"")</f>
        <v/>
      </c>
      <c r="H8" s="35" t="str">
        <f>IFERROR(VLOOKUP($C8,'Entocentric lens DB'!$B$6:$U$312,MATCH('Entocentric lens DB'!$Q$4,'Entocentric lens DB'!$B$4:$U$4,0),0),"")</f>
        <v/>
      </c>
      <c r="I8" s="42" t="str">
        <f>IFERROR(VLOOKUP($C8,'Entocentric lens DB'!$B$6:$U$312,MATCH('Entocentric lens DB'!$R$4,'Entocentric lens DB'!$B$4:$U$4,0),0),"")</f>
        <v/>
      </c>
      <c r="J8" s="35" t="str">
        <f>IFERROR(VLOOKUP($I8,'Optotune lens DB'!$B$5:$I$25,MATCH('Optotune lens DB'!$I$4,'Optotune lens DB'!$B$4:$I$4,0),0),"")</f>
        <v/>
      </c>
      <c r="L8" s="35" t="str">
        <f>IFERROR(VLOOKUP($C8,'Entocentric lens DB'!$B$6:$U$312,MATCH('Entocentric lens DB'!$S$4,'Entocentric lens DB'!$B$4:$U$4,0),0),"")</f>
        <v/>
      </c>
      <c r="M8" s="41" t="str">
        <f>IF(ISBLANK(C8),"",'Entocentric lenses'!$H$3)</f>
        <v/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/>
      </c>
      <c r="O8" s="32" t="str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/>
      </c>
      <c r="P8" s="35"/>
      <c r="Q8" s="45" t="str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/>
      </c>
    </row>
    <row r="9" spans="1:19">
      <c r="B9" s="3" t="str">
        <f>IFERROR(VLOOKUP($C9,'Entocentric lens DB'!$B$6:$U$312,MATCH('Entocentric lens DB'!$C$4,'Entocentric lens DB'!$B$4:$U$4,0),0),"")</f>
        <v/>
      </c>
      <c r="C9" s="49"/>
      <c r="D9" s="35" t="str">
        <f>IFERROR(VLOOKUP($C9,'Entocentric lens DB'!$B$6:$U$312,MATCH('Entocentric lens DB'!$D$4,'Entocentric lens DB'!$B$4:$U$4,0),0),"")</f>
        <v/>
      </c>
      <c r="E9" s="35" t="str">
        <f>IFERROR(VLOOKUP($C9,'Entocentric lens DB'!$B$6:$U$312,MATCH('Entocentric lens DB'!$F$4,'Entocentric lens DB'!$B$4:$U$4,0),0),"")</f>
        <v/>
      </c>
      <c r="F9" s="35" t="str">
        <f>IFERROR(VLOOKUP($C9,'Entocentric lens DB'!$B$6:$U$312,MATCH('Entocentric lens DB'!$G$4,'Entocentric lens DB'!$B$4:$U$4,0),0),"")</f>
        <v/>
      </c>
      <c r="G9" s="35" t="str">
        <f>IFERROR(VLOOKUP($C9,'Entocentric lens DB'!$B$6:$U$312,MATCH('Entocentric lens DB'!$H$4,'Entocentric lens DB'!$B$4:$U$4,0),0),"")</f>
        <v/>
      </c>
      <c r="H9" s="35" t="str">
        <f>IFERROR(VLOOKUP($C9,'Entocentric lens DB'!$B$6:$U$312,MATCH('Entocentric lens DB'!$Q$4,'Entocentric lens DB'!$B$4:$U$4,0),0),"")</f>
        <v/>
      </c>
      <c r="I9" s="42" t="str">
        <f>IFERROR(VLOOKUP($C9,'Entocentric lens DB'!$B$6:$U$312,MATCH('Entocentric lens DB'!$R$4,'Entocentric lens DB'!$B$4:$U$4,0),0),"")</f>
        <v/>
      </c>
      <c r="J9" s="35" t="str">
        <f>IFERROR(VLOOKUP($I9,'Optotune lens DB'!$B$5:$I$25,MATCH('Optotune lens DB'!$I$4,'Optotune lens DB'!$B$4:$I$4,0),0),"")</f>
        <v/>
      </c>
      <c r="L9" s="35" t="str">
        <f>IFERROR(VLOOKUP($C9,'Entocentric lens DB'!$B$6:$U$312,MATCH('Entocentric lens DB'!$S$4,'Entocentric lens DB'!$B$4:$U$4,0),0),"")</f>
        <v/>
      </c>
      <c r="M9" s="41" t="str">
        <f>IF(ISBLANK(C9),"",'Entocentric lenses'!$H$3)</f>
        <v/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/>
      </c>
      <c r="O9" s="32" t="str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/>
      </c>
      <c r="P9" s="35"/>
      <c r="Q9" s="45" t="str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/>
      </c>
    </row>
    <row r="10" spans="1:19">
      <c r="B10" s="3" t="str">
        <f>IFERROR(VLOOKUP($C10,'Entocentric lens DB'!$B$6:$U$312,MATCH('Entocentric lens DB'!$C$4,'Entocentric lens DB'!$B$4:$U$4,0),0),"")</f>
        <v/>
      </c>
      <c r="D10" s="35" t="str">
        <f>IFERROR(VLOOKUP($C10,'Entocentric lens DB'!$B$6:$U$312,MATCH('Entocentric lens DB'!$D$4,'Entocentric lens DB'!$B$4:$U$4,0),0),"")</f>
        <v/>
      </c>
      <c r="E10" s="35" t="str">
        <f>IFERROR(VLOOKUP($C10,'Entocentric lens DB'!$B$6:$U$312,MATCH('Entocentric lens DB'!$F$4,'Entocentric lens DB'!$B$4:$U$4,0),0),"")</f>
        <v/>
      </c>
      <c r="F10" s="35" t="str">
        <f>IFERROR(VLOOKUP($C10,'Entocentric lens DB'!$B$6:$U$312,MATCH('Entocentric lens DB'!$G$4,'Entocentric lens DB'!$B$4:$U$4,0),0),"")</f>
        <v/>
      </c>
      <c r="G10" s="35" t="str">
        <f>IFERROR(VLOOKUP($C10,'Entocentric lens DB'!$B$6:$U$312,MATCH('Entocentric lens DB'!$H$4,'Entocentric lens DB'!$B$4:$U$4,0),0),"")</f>
        <v/>
      </c>
      <c r="H10" s="35" t="str">
        <f>IFERROR(VLOOKUP($C10,'Entocentric lens DB'!$B$6:$U$312,MATCH('Entocentric lens DB'!$Q$4,'Entocentric lens DB'!$B$4:$U$4,0),0),"")</f>
        <v/>
      </c>
      <c r="I10" s="42" t="str">
        <f>IFERROR(VLOOKUP($C10,'Entocentric lens DB'!$B$6:$U$312,MATCH('Entocentric lens DB'!$R$4,'Entocentric lens DB'!$B$4:$U$4,0),0),"")</f>
        <v/>
      </c>
      <c r="J10" s="35" t="str">
        <f>IFERROR(VLOOKUP($I10,'Optotune lens DB'!$B$5:$I$25,MATCH('Optotune lens DB'!$I$4,'Optotune lens DB'!$B$4:$I$4,0),0),"")</f>
        <v/>
      </c>
      <c r="L10" s="35" t="str">
        <f>IFERROR(VLOOKUP($C10,'Entocentric lens DB'!$B$6:$U$312,MATCH('Entocentric lens DB'!$S$4,'Entocentric lens DB'!$B$4:$U$4,0),0),"")</f>
        <v/>
      </c>
      <c r="M10" s="41" t="str">
        <f>IF(ISBLANK(C10),"",'Entocentric lenses'!$H$3)</f>
        <v/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/>
      </c>
      <c r="O10" s="32" t="str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/>
      </c>
      <c r="P10" s="35"/>
      <c r="Q10" s="45" t="str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/>
      </c>
    </row>
    <row r="11" spans="1:19">
      <c r="B11" s="3" t="str">
        <f>IFERROR(VLOOKUP($C11,'Entocentric lens DB'!$B$6:$U$312,MATCH('Entocentric lens DB'!$C$4,'Entocentric lens DB'!$B$4:$U$4,0),0),"")</f>
        <v/>
      </c>
      <c r="D11" s="35" t="str">
        <f>IFERROR(VLOOKUP($C11,'Entocentric lens DB'!$B$6:$U$312,MATCH('Entocentric lens DB'!$D$4,'Entocentric lens DB'!$B$4:$U$4,0),0),"")</f>
        <v/>
      </c>
      <c r="E11" s="35" t="str">
        <f>IFERROR(VLOOKUP($C11,'Entocentric lens DB'!$B$6:$U$312,MATCH('Entocentric lens DB'!$F$4,'Entocentric lens DB'!$B$4:$U$4,0),0),"")</f>
        <v/>
      </c>
      <c r="F11" s="35" t="str">
        <f>IFERROR(VLOOKUP($C11,'Entocentric lens DB'!$B$6:$U$312,MATCH('Entocentric lens DB'!$G$4,'Entocentric lens DB'!$B$4:$U$4,0),0),"")</f>
        <v/>
      </c>
      <c r="G11" s="35" t="str">
        <f>IFERROR(VLOOKUP($C11,'Entocentric lens DB'!$B$6:$U$312,MATCH('Entocentric lens DB'!$H$4,'Entocentric lens DB'!$B$4:$U$4,0),0),"")</f>
        <v/>
      </c>
      <c r="H11" s="35" t="str">
        <f>IFERROR(VLOOKUP($C11,'Entocentric lens DB'!$B$6:$U$312,MATCH('Entocentric lens DB'!$Q$4,'Entocentric lens DB'!$B$4:$U$4,0),0),"")</f>
        <v/>
      </c>
      <c r="I11" s="42" t="str">
        <f>IFERROR(VLOOKUP($C11,'Entocentric lens DB'!$B$6:$U$312,MATCH('Entocentric lens DB'!$R$4,'Entocentric lens DB'!$B$4:$U$4,0),0),"")</f>
        <v/>
      </c>
      <c r="J11" s="35" t="str">
        <f>IFERROR(VLOOKUP($I11,'Optotune lens DB'!$B$5:$I$25,MATCH('Optotune lens DB'!$I$4,'Optotune lens DB'!$B$4:$I$4,0),0),"")</f>
        <v/>
      </c>
      <c r="L11" s="35" t="str">
        <f>IFERROR(VLOOKUP($C11,'Entocentric lens DB'!$B$6:$U$312,MATCH('Entocentric lens DB'!$S$4,'Entocentric lens DB'!$B$4:$U$4,0),0),"")</f>
        <v/>
      </c>
      <c r="M11" s="41" t="str">
        <f>IF(ISBLANK(C11),"",'Entocentric lenses'!$H$3)</f>
        <v/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/>
      </c>
      <c r="O11" s="32" t="str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/>
      </c>
      <c r="P11" s="35"/>
      <c r="Q11" s="45" t="str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/>
      </c>
    </row>
    <row r="12" spans="1:19">
      <c r="B12" s="3" t="str">
        <f>IFERROR(VLOOKUP($C12,'Entocentric lens DB'!$B$6:$U$312,MATCH('Entocentric lens DB'!$C$4,'Entocentric lens DB'!$B$4:$U$4,0),0),"")</f>
        <v/>
      </c>
      <c r="D12" s="35" t="str">
        <f>IFERROR(VLOOKUP($C12,'Entocentric lens DB'!$B$6:$U$312,MATCH('Entocentric lens DB'!$D$4,'Entocentric lens DB'!$B$4:$U$4,0),0),"")</f>
        <v/>
      </c>
      <c r="E12" s="35" t="str">
        <f>IFERROR(VLOOKUP($C12,'Entocentric lens DB'!$B$6:$U$312,MATCH('Entocentric lens DB'!$F$4,'Entocentric lens DB'!$B$4:$U$4,0),0),"")</f>
        <v/>
      </c>
      <c r="F12" s="35" t="str">
        <f>IFERROR(VLOOKUP($C12,'Entocentric lens DB'!$B$6:$U$312,MATCH('Entocentric lens DB'!$G$4,'Entocentric lens DB'!$B$4:$U$4,0),0),"")</f>
        <v/>
      </c>
      <c r="G12" s="35" t="str">
        <f>IFERROR(VLOOKUP($C12,'Entocentric lens DB'!$B$6:$U$312,MATCH('Entocentric lens DB'!$H$4,'Entocentric lens DB'!$B$4:$U$4,0),0),"")</f>
        <v/>
      </c>
      <c r="H12" s="35" t="str">
        <f>IFERROR(VLOOKUP($C12,'Entocentric lens DB'!$B$6:$U$312,MATCH('Entocentric lens DB'!$Q$4,'Entocentric lens DB'!$B$4:$U$4,0),0),"")</f>
        <v/>
      </c>
      <c r="I12" s="42" t="str">
        <f>IFERROR(VLOOKUP($C12,'Entocentric lens DB'!$B$6:$U$312,MATCH('Entocentric lens DB'!$R$4,'Entocentric lens DB'!$B$4:$U$4,0),0),"")</f>
        <v/>
      </c>
      <c r="J12" s="35" t="str">
        <f>IFERROR(VLOOKUP($I12,'Optotune lens DB'!$B$5:$I$25,MATCH('Optotune lens DB'!$I$4,'Optotune lens DB'!$B$4:$I$4,0),0),"")</f>
        <v/>
      </c>
      <c r="L12" s="35" t="str">
        <f>IFERROR(VLOOKUP($C12,'Entocentric lens DB'!$B$6:$U$312,MATCH('Entocentric lens DB'!$S$4,'Entocentric lens DB'!$B$4:$U$4,0),0),"")</f>
        <v/>
      </c>
      <c r="M12" s="41" t="str">
        <f>IF(ISBLANK(C12),"",'Entocentric lenses'!$H$3)</f>
        <v/>
      </c>
      <c r="N12" s="32"/>
      <c r="O12" s="32" t="str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/>
      </c>
      <c r="P12" s="35"/>
      <c r="Q12" s="45" t="str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/>
      </c>
    </row>
    <row r="13" spans="1:19">
      <c r="B13" s="3" t="str">
        <f>IFERROR(VLOOKUP($C13,'Entocentric lens DB'!$B$6:$U$312,MATCH('Entocentric lens DB'!$C$4,'Entocentric lens DB'!$B$4:$U$4,0),0),"")</f>
        <v/>
      </c>
      <c r="D13" s="35" t="str">
        <f>IFERROR(VLOOKUP($C13,'Entocentric lens DB'!$B$6:$U$312,MATCH('Entocentric lens DB'!$D$4,'Entocentric lens DB'!$B$4:$U$4,0),0),"")</f>
        <v/>
      </c>
      <c r="E13" s="35" t="str">
        <f>IFERROR(VLOOKUP($C13,'Entocentric lens DB'!$B$6:$U$312,MATCH('Entocentric lens DB'!$F$4,'Entocentric lens DB'!$B$4:$U$4,0),0),"")</f>
        <v/>
      </c>
      <c r="F13" s="35" t="str">
        <f>IFERROR(VLOOKUP($C13,'Entocentric lens DB'!$B$6:$U$312,MATCH('Entocentric lens DB'!$G$4,'Entocentric lens DB'!$B$4:$U$4,0),0),"")</f>
        <v/>
      </c>
      <c r="G13" s="35" t="str">
        <f>IFERROR(VLOOKUP($C13,'Entocentric lens DB'!$B$6:$U$312,MATCH('Entocentric lens DB'!$H$4,'Entocentric lens DB'!$B$4:$U$4,0),0),"")</f>
        <v/>
      </c>
      <c r="H13" s="35" t="str">
        <f>IFERROR(VLOOKUP($C13,'Entocentric lens DB'!$B$6:$U$312,MATCH('Entocentric lens DB'!$Q$4,'Entocentric lens DB'!$B$4:$U$4,0),0),"")</f>
        <v/>
      </c>
      <c r="I13" s="42" t="str">
        <f>IFERROR(VLOOKUP($C13,'Entocentric lens DB'!$B$6:$U$312,MATCH('Entocentric lens DB'!$R$4,'Entocentric lens DB'!$B$4:$U$4,0),0),"")</f>
        <v/>
      </c>
      <c r="J13" s="35" t="str">
        <f>IFERROR(VLOOKUP($I13,'Optotune lens DB'!$B$5:$I$25,MATCH('Optotune lens DB'!$I$4,'Optotune lens DB'!$B$4:$I$4,0),0),"")</f>
        <v/>
      </c>
      <c r="L13" s="35" t="str">
        <f>IFERROR(VLOOKUP($C13,'Entocentric lens DB'!$B$6:$U$312,MATCH('Entocentric lens DB'!$S$4,'Entocentric lens DB'!$B$4:$U$4,0),0),"")</f>
        <v/>
      </c>
      <c r="M13" s="41" t="str">
        <f>IF(ISBLANK(C13),"",'Entocentric lenses'!$H$3)</f>
        <v/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/>
      </c>
      <c r="O13" s="32" t="str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/>
      </c>
      <c r="P13" s="35"/>
      <c r="Q13" s="45" t="str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/>
      </c>
    </row>
    <row r="14" spans="1:19">
      <c r="B14" s="3" t="str">
        <f>IFERROR(VLOOKUP($C14,'Entocentric lens DB'!$B$6:$U$312,MATCH('Entocentric lens DB'!$C$4,'Entocentric lens DB'!$B$4:$U$4,0),0),"")</f>
        <v/>
      </c>
      <c r="D14" s="35" t="str">
        <f>IFERROR(VLOOKUP($C14,'Entocentric lens DB'!$B$6:$U$312,MATCH('Entocentric lens DB'!$D$4,'Entocentric lens DB'!$B$4:$U$4,0),0),"")</f>
        <v/>
      </c>
      <c r="E14" s="35" t="str">
        <f>IFERROR(VLOOKUP($C14,'Entocentric lens DB'!$B$6:$U$312,MATCH('Entocentric lens DB'!$F$4,'Entocentric lens DB'!$B$4:$U$4,0),0),"")</f>
        <v/>
      </c>
      <c r="F14" s="35" t="str">
        <f>IFERROR(VLOOKUP($C14,'Entocentric lens DB'!$B$6:$U$312,MATCH('Entocentric lens DB'!$G$4,'Entocentric lens DB'!$B$4:$U$4,0),0),"")</f>
        <v/>
      </c>
      <c r="G14" s="35" t="str">
        <f>IFERROR(VLOOKUP($C14,'Entocentric lens DB'!$B$6:$U$312,MATCH('Entocentric lens DB'!$H$4,'Entocentric lens DB'!$B$4:$U$4,0),0),"")</f>
        <v/>
      </c>
      <c r="H14" s="35" t="str">
        <f>IFERROR(VLOOKUP($C14,'Entocentric lens DB'!$B$6:$U$312,MATCH('Entocentric lens DB'!$Q$4,'Entocentric lens DB'!$B$4:$U$4,0),0),"")</f>
        <v/>
      </c>
      <c r="I14" s="42" t="str">
        <f>IFERROR(VLOOKUP($C14,'Entocentric lens DB'!$B$6:$U$312,MATCH('Entocentric lens DB'!$R$4,'Entocentric lens DB'!$B$4:$U$4,0),0),"")</f>
        <v/>
      </c>
      <c r="J14" s="35" t="str">
        <f>IFERROR(VLOOKUP($I14,'Optotune lens DB'!$B$5:$I$25,MATCH('Optotune lens DB'!$I$4,'Optotune lens DB'!$B$4:$I$4,0),0),"")</f>
        <v/>
      </c>
      <c r="L14" s="35" t="str">
        <f>IFERROR(VLOOKUP($C14,'Entocentric lens DB'!$B$6:$U$312,MATCH('Entocentric lens DB'!$S$4,'Entocentric lens DB'!$B$4:$U$4,0),0),"")</f>
        <v/>
      </c>
      <c r="M14" s="41" t="str">
        <f>IF(ISBLANK(C14),"",'Entocentric lenses'!$H$3)</f>
        <v/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/>
      </c>
      <c r="O14" s="32" t="str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/>
      </c>
      <c r="P14" s="35"/>
      <c r="Q14" s="45" t="str">
        <f>IFERROR(IF(VLOOKUP($C14,'Entocentric lens DB'!$B$6:$U$312,MATCH('Entocentric lens DB'!$N$4,'Entocentric lens DB'!$B$4:$U$4,0),0)=0,"",VLOOKUP($C14,'Entocentric lens DB'!$B$6:$U$312,MATCH('Entocentric lens DB'!$N$4,'Entocentric lens DB'!$B$4:$U$4,0),0)),"")</f>
        <v/>
      </c>
    </row>
    <row r="15" spans="1:19">
      <c r="B15" s="3" t="str">
        <f>IFERROR(VLOOKUP($C15,'Entocentric lens DB'!$B$6:$U$312,MATCH('Entocentric lens DB'!$C$4,'Entocentric lens DB'!$B$4:$U$4,0),0),"")</f>
        <v/>
      </c>
      <c r="D15" s="35" t="str">
        <f>IFERROR(VLOOKUP($C15,'Entocentric lens DB'!$B$6:$U$312,MATCH('Entocentric lens DB'!$D$4,'Entocentric lens DB'!$B$4:$U$4,0),0),"")</f>
        <v/>
      </c>
      <c r="E15" s="35" t="str">
        <f>IFERROR(VLOOKUP($C15,'Entocentric lens DB'!$B$6:$U$312,MATCH('Entocentric lens DB'!$F$4,'Entocentric lens DB'!$B$4:$U$4,0),0),"")</f>
        <v/>
      </c>
      <c r="F15" s="35" t="str">
        <f>IFERROR(VLOOKUP($C15,'Entocentric lens DB'!$B$6:$U$312,MATCH('Entocentric lens DB'!$G$4,'Entocentric lens DB'!$B$4:$U$4,0),0),"")</f>
        <v/>
      </c>
      <c r="G15" s="35" t="str">
        <f>IFERROR(VLOOKUP($C15,'Entocentric lens DB'!$B$6:$U$312,MATCH('Entocentric lens DB'!$H$4,'Entocentric lens DB'!$B$4:$U$4,0),0),"")</f>
        <v/>
      </c>
      <c r="H15" s="35" t="str">
        <f>IFERROR(VLOOKUP($C15,'Entocentric lens DB'!$B$6:$U$312,MATCH('Entocentric lens DB'!$Q$4,'Entocentric lens DB'!$B$4:$U$4,0),0),"")</f>
        <v/>
      </c>
      <c r="I15" s="42" t="str">
        <f>IFERROR(VLOOKUP($C15,'Entocentric lens DB'!$B$6:$U$312,MATCH('Entocentric lens DB'!$R$4,'Entocentric lens DB'!$B$4:$U$4,0),0),"")</f>
        <v/>
      </c>
      <c r="J15" s="35" t="str">
        <f>IFERROR(VLOOKUP($I15,'Optotune lens DB'!$B$5:$I$25,MATCH('Optotune lens DB'!$I$4,'Optotune lens DB'!$B$4:$I$4,0),0),"")</f>
        <v/>
      </c>
      <c r="L15" s="35" t="str">
        <f>IFERROR(VLOOKUP($C15,'Entocentric lens DB'!$B$6:$U$312,MATCH('Entocentric lens DB'!$S$4,'Entocentric lens DB'!$B$4:$U$4,0),0),"")</f>
        <v/>
      </c>
      <c r="M15" s="41" t="str">
        <f>IF(ISBLANK(C15),"",'Entocentric lenses'!$H$3)</f>
        <v/>
      </c>
      <c r="N15" s="32" t="str">
        <f>IF(ISBLANK(C15),"",IF(IFERROR(1000/(1000/$M15+VLOOKUP($I15,'Optotune lens DB'!$B$5:$H$25,MATCH('Optotune lens DB'!$D$4,'Optotune lens DB'!$B$4:$H$4,0),0)),"inf")&lt;0,"inf",IFERROR(1000/(1000/$M15+VLOOKUP($I15,'Optotune lens DB'!$B$5:$H$25,MATCH('Optotune lens DB'!$D$4,'Optotune lens DB'!$B$4:$H$4,0),0)),"inf")))</f>
        <v/>
      </c>
      <c r="O15" s="32" t="str">
        <f>IF(ISBLANK(C15),"",IF(N15="inf",1000/(VLOOKUP($I15,'Optotune lens DB'!$B$5:$H$25,MATCH('Optotune lens DB'!$E$4,'Optotune lens DB'!$B$4:$H$4,0),0)-VLOOKUP($I15,'Optotune lens DB'!$B$5:$H$25,MATCH('Optotune lens DB'!$D$4,'Optotune lens DB'!$B$4:$H$4,0),0)),1000/(1000/$M15+VLOOKUP($I15,'Optotune lens DB'!$B$5:$H$25,MATCH('Optotune lens DB'!$E$4,'Optotune lens DB'!$B$4:$H$4,0),0))))</f>
        <v/>
      </c>
      <c r="P15" s="35"/>
      <c r="Q15" s="45" t="str">
        <f>IFERROR(IF(VLOOKUP($C15,'Entocentric lens DB'!$B$6:$U$312,MATCH('Entocentric lens DB'!$N$4,'Entocentric lens DB'!$B$4:$U$4,0),0)=0,"",VLOOKUP($C15,'Entocentric lens DB'!$B$6:$U$312,MATCH('Entocentric lens DB'!$N$4,'Entocentric lens DB'!$B$4:$U$4,0),0)),"")</f>
        <v/>
      </c>
    </row>
    <row r="16" spans="1:19">
      <c r="B16" s="3" t="str">
        <f>IFERROR(VLOOKUP($C16,'Entocentric lens DB'!$B$6:$U$312,MATCH('Entocentric lens DB'!$C$4,'Entocentric lens DB'!$B$4:$U$4,0),0),"")</f>
        <v/>
      </c>
      <c r="D16" s="35" t="str">
        <f>IFERROR(VLOOKUP($C16,'Entocentric lens DB'!$B$6:$U$312,MATCH('Entocentric lens DB'!$D$4,'Entocentric lens DB'!$B$4:$U$4,0),0),"")</f>
        <v/>
      </c>
      <c r="E16" s="35" t="str">
        <f>IFERROR(VLOOKUP($C16,'Entocentric lens DB'!$B$6:$U$312,MATCH('Entocentric lens DB'!$F$4,'Entocentric lens DB'!$B$4:$U$4,0),0),"")</f>
        <v/>
      </c>
      <c r="F16" s="35" t="str">
        <f>IFERROR(VLOOKUP($C16,'Entocentric lens DB'!$B$6:$U$312,MATCH('Entocentric lens DB'!$G$4,'Entocentric lens DB'!$B$4:$U$4,0),0),"")</f>
        <v/>
      </c>
      <c r="G16" s="35" t="str">
        <f>IFERROR(VLOOKUP($C16,'Entocentric lens DB'!$B$6:$U$312,MATCH('Entocentric lens DB'!$H$4,'Entocentric lens DB'!$B$4:$U$4,0),0),"")</f>
        <v/>
      </c>
      <c r="H16" s="35" t="str">
        <f>IFERROR(VLOOKUP($C16,'Entocentric lens DB'!$B$6:$U$312,MATCH('Entocentric lens DB'!$Q$4,'Entocentric lens DB'!$B$4:$U$4,0),0),"")</f>
        <v/>
      </c>
      <c r="I16" s="42" t="str">
        <f>IFERROR(VLOOKUP($C16,'Entocentric lens DB'!$B$6:$U$312,MATCH('Entocentric lens DB'!$R$4,'Entocentric lens DB'!$B$4:$U$4,0),0),"")</f>
        <v/>
      </c>
      <c r="J16" s="35" t="str">
        <f>IFERROR(VLOOKUP($I16,'Optotune lens DB'!$B$5:$I$25,MATCH('Optotune lens DB'!$I$4,'Optotune lens DB'!$B$4:$I$4,0),0),"")</f>
        <v/>
      </c>
      <c r="L16" s="35" t="str">
        <f>IFERROR(VLOOKUP($C16,'Entocentric lens DB'!$B$6:$U$312,MATCH('Entocentric lens DB'!$S$4,'Entocentric lens DB'!$B$4:$U$4,0),0),"")</f>
        <v/>
      </c>
      <c r="M16" s="41" t="str">
        <f>IF(ISBLANK(C16),"",'Entocentric lenses'!$H$3)</f>
        <v/>
      </c>
      <c r="N16" s="32" t="str">
        <f>IF(ISBLANK(C16),"",IF(IFERROR(1000/(1000/$M16+VLOOKUP($I16,'Optotune lens DB'!$B$5:$H$25,MATCH('Optotune lens DB'!$D$4,'Optotune lens DB'!$B$4:$H$4,0),0)),"inf")&lt;0,"inf",IFERROR(1000/(1000/$M16+VLOOKUP($I16,'Optotune lens DB'!$B$5:$H$25,MATCH('Optotune lens DB'!$D$4,'Optotune lens DB'!$B$4:$H$4,0),0)),"inf")))</f>
        <v/>
      </c>
      <c r="O16" s="32" t="str">
        <f>IF(ISBLANK(C16),"",IF(N16="inf",1000/(VLOOKUP($I16,'Optotune lens DB'!$B$5:$H$25,MATCH('Optotune lens DB'!$E$4,'Optotune lens DB'!$B$4:$H$4,0),0)-VLOOKUP($I16,'Optotune lens DB'!$B$5:$H$25,MATCH('Optotune lens DB'!$D$4,'Optotune lens DB'!$B$4:$H$4,0),0)),1000/(1000/$M16+VLOOKUP($I16,'Optotune lens DB'!$B$5:$H$25,MATCH('Optotune lens DB'!$E$4,'Optotune lens DB'!$B$4:$H$4,0),0))))</f>
        <v/>
      </c>
      <c r="P16" s="35"/>
      <c r="Q16" s="45" t="str">
        <f>IFERROR(IF(VLOOKUP($C16,'Entocentric lens DB'!$B$6:$U$312,MATCH('Entocentric lens DB'!$N$4,'Entocentric lens DB'!$B$4:$U$4,0),0)=0,"",VLOOKUP($C16,'Entocentric lens DB'!$B$6:$U$312,MATCH('Entocentric lens DB'!$N$4,'Entocentric lens DB'!$B$4:$U$4,0),0)),"")</f>
        <v/>
      </c>
    </row>
    <row r="17" spans="2:19">
      <c r="B17" s="3" t="str">
        <f>IFERROR(VLOOKUP($C17,'Entocentric lens DB'!$B$6:$U$312,MATCH('Entocentric lens DB'!$C$4,'Entocentric lens DB'!$B$4:$U$4,0),0),"")</f>
        <v/>
      </c>
      <c r="D17" s="35" t="str">
        <f>IFERROR(VLOOKUP($C17,'Entocentric lens DB'!$B$6:$U$312,MATCH('Entocentric lens DB'!$D$4,'Entocentric lens DB'!$B$4:$U$4,0),0),"")</f>
        <v/>
      </c>
      <c r="E17" s="35" t="str">
        <f>IFERROR(VLOOKUP($C17,'Entocentric lens DB'!$B$6:$U$312,MATCH('Entocentric lens DB'!$F$4,'Entocentric lens DB'!$B$4:$U$4,0),0),"")</f>
        <v/>
      </c>
      <c r="F17" s="35" t="str">
        <f>IFERROR(VLOOKUP($C17,'Entocentric lens DB'!$B$6:$U$312,MATCH('Entocentric lens DB'!$G$4,'Entocentric lens DB'!$B$4:$U$4,0),0),"")</f>
        <v/>
      </c>
      <c r="G17" s="35" t="str">
        <f>IFERROR(VLOOKUP($C17,'Entocentric lens DB'!$B$6:$U$312,MATCH('Entocentric lens DB'!$H$4,'Entocentric lens DB'!$B$4:$U$4,0),0),"")</f>
        <v/>
      </c>
      <c r="H17" s="35" t="str">
        <f>IFERROR(VLOOKUP($C17,'Entocentric lens DB'!$B$6:$U$312,MATCH('Entocentric lens DB'!$Q$4,'Entocentric lens DB'!$B$4:$U$4,0),0),"")</f>
        <v/>
      </c>
      <c r="I17" s="42" t="str">
        <f>IFERROR(VLOOKUP($C17,'Entocentric lens DB'!$B$6:$U$312,MATCH('Entocentric lens DB'!$R$4,'Entocentric lens DB'!$B$4:$U$4,0),0),"")</f>
        <v/>
      </c>
      <c r="J17" s="35" t="str">
        <f>IFERROR(VLOOKUP($I17,'Optotune lens DB'!$B$5:$I$25,MATCH('Optotune lens DB'!$I$4,'Optotune lens DB'!$B$4:$I$4,0),0),"")</f>
        <v/>
      </c>
      <c r="L17" s="35" t="str">
        <f>IFERROR(VLOOKUP($C17,'Entocentric lens DB'!$B$6:$U$312,MATCH('Entocentric lens DB'!$S$4,'Entocentric lens DB'!$B$4:$U$4,0),0),"")</f>
        <v/>
      </c>
      <c r="M17" s="41" t="str">
        <f>IF(ISBLANK(C17),"",'Entocentric lenses'!$H$3)</f>
        <v/>
      </c>
      <c r="N17" s="32" t="str">
        <f>IF(ISBLANK(C17),"",IF(IFERROR(1000/(1000/$M17+VLOOKUP($I17,'Optotune lens DB'!$B$5:$H$25,MATCH('Optotune lens DB'!$D$4,'Optotune lens DB'!$B$4:$H$4,0),0)),"inf")&lt;0,"inf",IFERROR(1000/(1000/$M17+VLOOKUP($I17,'Optotune lens DB'!$B$5:$H$25,MATCH('Optotune lens DB'!$D$4,'Optotune lens DB'!$B$4:$H$4,0),0)),"inf")))</f>
        <v/>
      </c>
      <c r="O17" s="32" t="str">
        <f>IF(ISBLANK(C17),"",IF(N17="inf",1000/(VLOOKUP($I17,'Optotune lens DB'!$B$5:$H$25,MATCH('Optotune lens DB'!$E$4,'Optotune lens DB'!$B$4:$H$4,0),0)-VLOOKUP($I17,'Optotune lens DB'!$B$5:$H$25,MATCH('Optotune lens DB'!$D$4,'Optotune lens DB'!$B$4:$H$4,0),0)),1000/(1000/$M17+VLOOKUP($I17,'Optotune lens DB'!$B$5:$H$25,MATCH('Optotune lens DB'!$E$4,'Optotune lens DB'!$B$4:$H$4,0),0))))</f>
        <v/>
      </c>
      <c r="P17" s="35"/>
      <c r="Q17" s="45" t="str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/>
      </c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1" t="s">
        <v>121</v>
      </c>
      <c r="C20" s="30" t="s">
        <v>0</v>
      </c>
      <c r="D20" s="30"/>
      <c r="E20" s="30" t="s">
        <v>0</v>
      </c>
      <c r="F20" s="30" t="s">
        <v>0</v>
      </c>
      <c r="G20" s="30" t="s">
        <v>0</v>
      </c>
      <c r="H20" s="30" t="s">
        <v>0</v>
      </c>
      <c r="I20" s="30" t="s">
        <v>0</v>
      </c>
      <c r="J20" s="30" t="s">
        <v>0</v>
      </c>
      <c r="K20" s="30" t="s">
        <v>0</v>
      </c>
      <c r="L20" s="30" t="s">
        <v>0</v>
      </c>
      <c r="M20" s="30" t="s">
        <v>0</v>
      </c>
      <c r="N20" s="30" t="s">
        <v>0</v>
      </c>
      <c r="O20" s="30" t="s">
        <v>0</v>
      </c>
      <c r="P20" s="43" t="s">
        <v>0</v>
      </c>
      <c r="Q20" s="44" t="s">
        <v>0</v>
      </c>
      <c r="R20" s="30" t="s">
        <v>0</v>
      </c>
      <c r="S20" s="30" t="s">
        <v>0</v>
      </c>
    </row>
    <row r="22" spans="2:19">
      <c r="B22" s="158" t="s">
        <v>64</v>
      </c>
    </row>
  </sheetData>
  <phoneticPr fontId="20" type="noConversion"/>
  <dataValidations count="4">
    <dataValidation type="list" allowBlank="1" showInputMessage="1" showErrorMessage="1" sqref="E5:E19" xr:uid="{00000000-0002-0000-0200-000000000000}">
      <formula1>Mounts</formula1>
    </dataValidation>
    <dataValidation type="list" allowBlank="1" showInputMessage="1" showErrorMessage="1" sqref="F5:F19" xr:uid="{00000000-0002-0000-0200-000001000000}">
      <formula1>Formats</formula1>
    </dataValidation>
    <dataValidation type="list" allowBlank="1" showInputMessage="1" showErrorMessage="1" sqref="G5:G19" xr:uid="{00000000-0002-0000-0200-000002000000}">
      <formula1>Filter</formula1>
    </dataValidation>
    <dataValidation type="list" allowBlank="1" showInputMessage="1" showErrorMessage="1" sqref="H5:H19 J5:J19" xr:uid="{00000000-0002-0000-0200-000003000000}">
      <formula1>Prices</formula1>
    </dataValidation>
  </dataValidations>
  <hyperlinks>
    <hyperlink ref="B2" location="'Entocentric lenses'!A1" display="Back to overview" xr:uid="{00000000-0004-0000-0200-000000000000}"/>
    <hyperlink ref="B22" location="'Entocentric lens DB'!A1" display="Entocentric lens database" xr:uid="{F1002BFE-7CA7-4002-9C3B-CD59BEDA6CCB}"/>
  </hyperlinks>
  <pageMargins left="0.3" right="0.3" top="0.5" bottom="0.5" header="0.1" footer="0.1"/>
  <pageSetup paperSize="9" scale="54" orientation="landscape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5">
    <pageSetUpPr fitToPage="1"/>
  </sheetPr>
  <dimension ref="A1:S22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4.1406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9.28515625" style="3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49.140625" style="3" customWidth="1"/>
    <col min="20" max="16384" width="9.140625" style="3"/>
  </cols>
  <sheetData>
    <row r="1" spans="1:19" ht="18.75">
      <c r="A1" s="2"/>
      <c r="B1" s="7" t="s">
        <v>291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Zeiss</v>
      </c>
      <c r="C5" s="28" t="s">
        <v>287</v>
      </c>
      <c r="D5" s="35">
        <f>IFERROR(VLOOKUP($C5,'Entocentric lens DB'!$B$6:$U$312,MATCH('Entocentric lens DB'!$D$4,'Entocentric lens DB'!$B$4:$U$4,0),0),"")</f>
        <v>28</v>
      </c>
      <c r="E5" s="35" t="str">
        <f>IFERROR(VLOOKUP($C5,'Entocentric lens DB'!$B$6:$U$312,MATCH('Entocentric lens DB'!$F$4,'Entocentric lens DB'!$B$4:$U$4,0),0),"")</f>
        <v>M42-mount</v>
      </c>
      <c r="F5" s="35" t="str">
        <f>IFERROR(VLOOKUP($C5,'Entocentric lens DB'!$B$6:$U$312,MATCH('Entocentric lens DB'!$G$4,'Entocentric lens DB'!$B$4:$U$4,0),0),"")</f>
        <v>30mm</v>
      </c>
      <c r="G5" s="35">
        <f>IFERROR(VLOOKUP($C5,'Entocentric lens DB'!$B$6:$U$312,MATCH('Entocentric lens DB'!$H$4,'Entocentric lens DB'!$B$4:$U$4,0),0),"")</f>
        <v>0</v>
      </c>
      <c r="H5" s="35" t="str">
        <f>IFERROR(VLOOKUP($C5,'Entocentric lens DB'!$B$6:$U$312,MATCH('Entocentric lens DB'!$Q$4,'Entocentric lens DB'!$B$4:$U$4,0),0),"")</f>
        <v>1000-1500$</v>
      </c>
      <c r="I5" s="42" t="str">
        <f>IFERROR(VLOOKUP($C5,'Entocentric lens DB'!$B$6:$U$312,MATCH('Entocentric lens DB'!$R$4,'Entocentric lens DB'!$B$4:$U$4,0),0),"")</f>
        <v>EL-16-40-TC-VIS-5D-M42</v>
      </c>
      <c r="J5" s="35" t="str">
        <f>IFERROR(VLOOKUP($I5,'Optotune lens DB'!$B$5:$I$25,MATCH('Optotune lens DB'!$I$4,'Optotune lens DB'!$B$4:$I$4,0),0),"")</f>
        <v>500-1000$</v>
      </c>
      <c r="K5" s="3" t="s">
        <v>175</v>
      </c>
      <c r="L5" s="35" t="str">
        <f>IFERROR(VLOOKUP($C5,'Entocentric lens DB'!$B$6:$U$312,MATCH('Entocentric lens DB'!$S$4,'Entocentric lens DB'!$B$4:$U$4,0),0),"")</f>
        <v>0mm</v>
      </c>
      <c r="M5" s="41"/>
      <c r="N5" s="79" t="s">
        <v>288</v>
      </c>
      <c r="O5" s="79">
        <v>250</v>
      </c>
      <c r="P5" s="35" t="s">
        <v>209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5</v>
      </c>
      <c r="R5" s="35" t="s">
        <v>129</v>
      </c>
      <c r="S5" s="3" t="s">
        <v>289</v>
      </c>
    </row>
    <row r="6" spans="1:19">
      <c r="B6" s="3" t="str">
        <f>IFERROR(VLOOKUP($C6,'Entocentric lens DB'!$B$6:$U$312,MATCH('Entocentric lens DB'!$C$4,'Entocentric lens DB'!$B$4:$U$4,0),0),"")</f>
        <v>Zeiss</v>
      </c>
      <c r="C6" s="49" t="s">
        <v>292</v>
      </c>
      <c r="D6" s="35">
        <f>IFERROR(VLOOKUP($C6,'Entocentric lens DB'!$B$6:$U$312,MATCH('Entocentric lens DB'!$D$4,'Entocentric lens DB'!$B$4:$U$4,0),0),"")</f>
        <v>35</v>
      </c>
      <c r="E6" s="35" t="str">
        <f>IFERROR(VLOOKUP($C6,'Entocentric lens DB'!$B$6:$U$312,MATCH('Entocentric lens DB'!$F$4,'Entocentric lens DB'!$B$4:$U$4,0),0),"")</f>
        <v>M42-mount</v>
      </c>
      <c r="F6" s="35" t="str">
        <f>IFERROR(VLOOKUP($C6,'Entocentric lens DB'!$B$6:$U$312,MATCH('Entocentric lens DB'!$G$4,'Entocentric lens DB'!$B$4:$U$4,0),0),"")</f>
        <v>30mm</v>
      </c>
      <c r="G6" s="35" t="str">
        <f>IFERROR(VLOOKUP($C6,'Entocentric lens DB'!$B$6:$U$312,MATCH('Entocentric lens DB'!$H$4,'Entocentric lens DB'!$B$4:$U$4,0),0),"")</f>
        <v>Larger</v>
      </c>
      <c r="H6" s="35" t="str">
        <f>IFERROR(VLOOKUP($C6,'Entocentric lens DB'!$B$6:$U$312,MATCH('Entocentric lens DB'!$Q$4,'Entocentric lens DB'!$B$4:$U$4,0),0),"")</f>
        <v>1000-1500$</v>
      </c>
      <c r="I6" s="42" t="str">
        <f>IFERROR(VLOOKUP($C6,'Entocentric lens DB'!$B$6:$U$312,MATCH('Entocentric lens DB'!$R$4,'Entocentric lens DB'!$B$4:$U$4,0),0),"")</f>
        <v>EL-16-40-TC-VIS-5D-M42</v>
      </c>
      <c r="J6" s="35" t="str">
        <f>IFERROR(VLOOKUP($I6,'Optotune lens DB'!$B$5:$I$25,MATCH('Optotune lens DB'!$I$4,'Optotune lens DB'!$B$4:$I$4,0),0),"")</f>
        <v>500-1000$</v>
      </c>
      <c r="K6" s="3" t="s">
        <v>175</v>
      </c>
      <c r="L6" s="35" t="str">
        <f>IFERROR(VLOOKUP($C6,'Entocentric lens DB'!$B$6:$U$312,MATCH('Entocentric lens DB'!$S$4,'Entocentric lens DB'!$B$4:$U$4,0),0),"")</f>
        <v>NA</v>
      </c>
      <c r="M6" s="41"/>
      <c r="N6" s="41"/>
      <c r="O6" s="41"/>
      <c r="P6" s="35" t="s">
        <v>271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5</v>
      </c>
    </row>
    <row r="7" spans="1:19">
      <c r="B7" s="3" t="str">
        <f>IFERROR(VLOOKUP($C7,'Entocentric lens DB'!$B$6:$U$312,MATCH('Entocentric lens DB'!$C$4,'Entocentric lens DB'!$B$4:$U$4,0),0),"")</f>
        <v/>
      </c>
      <c r="C7" s="49"/>
      <c r="D7" s="35" t="str">
        <f>IFERROR(VLOOKUP($C7,'Entocentric lens DB'!$B$6:$U$312,MATCH('Entocentric lens DB'!$D$4,'Entocentric lens DB'!$B$4:$U$4,0),0),"")</f>
        <v/>
      </c>
      <c r="E7" s="35" t="str">
        <f>IFERROR(VLOOKUP($C7,'Entocentric lens DB'!$B$6:$U$312,MATCH('Entocentric lens DB'!$F$4,'Entocentric lens DB'!$B$4:$U$4,0),0),"")</f>
        <v/>
      </c>
      <c r="F7" s="35" t="str">
        <f>IFERROR(VLOOKUP($C7,'Entocentric lens DB'!$B$6:$U$312,MATCH('Entocentric lens DB'!$G$4,'Entocentric lens DB'!$B$4:$U$4,0),0),"")</f>
        <v/>
      </c>
      <c r="G7" s="35" t="str">
        <f>IFERROR(VLOOKUP($C7,'Entocentric lens DB'!$B$6:$U$312,MATCH('Entocentric lens DB'!$H$4,'Entocentric lens DB'!$B$4:$U$4,0),0),"")</f>
        <v/>
      </c>
      <c r="H7" s="35" t="str">
        <f>IFERROR(VLOOKUP($C7,'Entocentric lens DB'!$B$6:$U$312,MATCH('Entocentric lens DB'!$Q$4,'Entocentric lens DB'!$B$4:$U$4,0),0),"")</f>
        <v/>
      </c>
      <c r="I7" s="42" t="str">
        <f>IFERROR(VLOOKUP($C7,'Entocentric lens DB'!$B$6:$U$312,MATCH('Entocentric lens DB'!$R$4,'Entocentric lens DB'!$B$4:$U$4,0),0),"")</f>
        <v/>
      </c>
      <c r="J7" s="35" t="str">
        <f>IFERROR(VLOOKUP($I7,'Optotune lens DB'!$B$5:$I$25,MATCH('Optotune lens DB'!$I$4,'Optotune lens DB'!$B$4:$I$4,0),0),"")</f>
        <v/>
      </c>
      <c r="L7" s="35" t="str">
        <f>IFERROR(VLOOKUP($C7,'Entocentric lens DB'!$B$6:$U$312,MATCH('Entocentric lens DB'!$S$4,'Entocentric lens DB'!$B$4:$U$4,0),0),"")</f>
        <v/>
      </c>
      <c r="M7" s="41" t="str">
        <f>IF(ISBLANK(C7),"",'Entocentric lenses'!$H$3)</f>
        <v/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/>
      </c>
      <c r="O7" s="32" t="str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/>
      </c>
      <c r="P7" s="35"/>
      <c r="Q7" s="45" t="str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/>
      </c>
    </row>
    <row r="8" spans="1:19">
      <c r="B8" s="3" t="str">
        <f>IFERROR(VLOOKUP($C8,'Entocentric lens DB'!$B$6:$U$312,MATCH('Entocentric lens DB'!$C$4,'Entocentric lens DB'!$B$4:$U$4,0),0),"")</f>
        <v/>
      </c>
      <c r="C8" s="49"/>
      <c r="D8" s="35" t="str">
        <f>IFERROR(VLOOKUP($C8,'Entocentric lens DB'!$B$6:$U$312,MATCH('Entocentric lens DB'!$D$4,'Entocentric lens DB'!$B$4:$U$4,0),0),"")</f>
        <v/>
      </c>
      <c r="E8" s="35" t="str">
        <f>IFERROR(VLOOKUP($C8,'Entocentric lens DB'!$B$6:$U$312,MATCH('Entocentric lens DB'!$F$4,'Entocentric lens DB'!$B$4:$U$4,0),0),"")</f>
        <v/>
      </c>
      <c r="F8" s="35" t="str">
        <f>IFERROR(VLOOKUP($C8,'Entocentric lens DB'!$B$6:$U$312,MATCH('Entocentric lens DB'!$G$4,'Entocentric lens DB'!$B$4:$U$4,0),0),"")</f>
        <v/>
      </c>
      <c r="G8" s="35" t="str">
        <f>IFERROR(VLOOKUP($C8,'Entocentric lens DB'!$B$6:$U$312,MATCH('Entocentric lens DB'!$H$4,'Entocentric lens DB'!$B$4:$U$4,0),0),"")</f>
        <v/>
      </c>
      <c r="H8" s="35" t="str">
        <f>IFERROR(VLOOKUP($C8,'Entocentric lens DB'!$B$6:$U$312,MATCH('Entocentric lens DB'!$Q$4,'Entocentric lens DB'!$B$4:$U$4,0),0),"")</f>
        <v/>
      </c>
      <c r="I8" s="42" t="str">
        <f>IFERROR(VLOOKUP($C8,'Entocentric lens DB'!$B$6:$U$312,MATCH('Entocentric lens DB'!$R$4,'Entocentric lens DB'!$B$4:$U$4,0),0),"")</f>
        <v/>
      </c>
      <c r="J8" s="35" t="str">
        <f>IFERROR(VLOOKUP($I8,'Optotune lens DB'!$B$5:$I$25,MATCH('Optotune lens DB'!$I$4,'Optotune lens DB'!$B$4:$I$4,0),0),"")</f>
        <v/>
      </c>
      <c r="L8" s="35" t="str">
        <f>IFERROR(VLOOKUP($C8,'Entocentric lens DB'!$B$6:$U$312,MATCH('Entocentric lens DB'!$S$4,'Entocentric lens DB'!$B$4:$U$4,0),0),"")</f>
        <v/>
      </c>
      <c r="M8" s="41" t="str">
        <f>IF(ISBLANK(C8),"",'Entocentric lenses'!$H$3)</f>
        <v/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/>
      </c>
      <c r="O8" s="32" t="str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/>
      </c>
      <c r="P8" s="35"/>
      <c r="Q8" s="45" t="str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/>
      </c>
    </row>
    <row r="9" spans="1:19">
      <c r="B9" s="3" t="str">
        <f>IFERROR(VLOOKUP($C9,'Entocentric lens DB'!$B$6:$U$312,MATCH('Entocentric lens DB'!$C$4,'Entocentric lens DB'!$B$4:$U$4,0),0),"")</f>
        <v/>
      </c>
      <c r="C9" s="49"/>
      <c r="D9" s="35" t="str">
        <f>IFERROR(VLOOKUP($C9,'Entocentric lens DB'!$B$6:$U$312,MATCH('Entocentric lens DB'!$D$4,'Entocentric lens DB'!$B$4:$U$4,0),0),"")</f>
        <v/>
      </c>
      <c r="E9" s="35" t="str">
        <f>IFERROR(VLOOKUP($C9,'Entocentric lens DB'!$B$6:$U$312,MATCH('Entocentric lens DB'!$F$4,'Entocentric lens DB'!$B$4:$U$4,0),0),"")</f>
        <v/>
      </c>
      <c r="F9" s="35" t="str">
        <f>IFERROR(VLOOKUP($C9,'Entocentric lens DB'!$B$6:$U$312,MATCH('Entocentric lens DB'!$G$4,'Entocentric lens DB'!$B$4:$U$4,0),0),"")</f>
        <v/>
      </c>
      <c r="G9" s="35" t="str">
        <f>IFERROR(VLOOKUP($C9,'Entocentric lens DB'!$B$6:$U$312,MATCH('Entocentric lens DB'!$H$4,'Entocentric lens DB'!$B$4:$U$4,0),0),"")</f>
        <v/>
      </c>
      <c r="H9" s="35" t="str">
        <f>IFERROR(VLOOKUP($C9,'Entocentric lens DB'!$B$6:$U$312,MATCH('Entocentric lens DB'!$Q$4,'Entocentric lens DB'!$B$4:$U$4,0),0),"")</f>
        <v/>
      </c>
      <c r="I9" s="42" t="str">
        <f>IFERROR(VLOOKUP($C9,'Entocentric lens DB'!$B$6:$U$312,MATCH('Entocentric lens DB'!$R$4,'Entocentric lens DB'!$B$4:$U$4,0),0),"")</f>
        <v/>
      </c>
      <c r="J9" s="35" t="str">
        <f>IFERROR(VLOOKUP($I9,'Optotune lens DB'!$B$5:$I$25,MATCH('Optotune lens DB'!$I$4,'Optotune lens DB'!$B$4:$I$4,0),0),"")</f>
        <v/>
      </c>
      <c r="L9" s="35" t="str">
        <f>IFERROR(VLOOKUP($C9,'Entocentric lens DB'!$B$6:$U$312,MATCH('Entocentric lens DB'!$S$4,'Entocentric lens DB'!$B$4:$U$4,0),0),"")</f>
        <v/>
      </c>
      <c r="M9" s="41" t="str">
        <f>IF(ISBLANK(C9),"",'Entocentric lenses'!$H$3)</f>
        <v/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/>
      </c>
      <c r="O9" s="32" t="str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/>
      </c>
      <c r="P9" s="35"/>
      <c r="Q9" s="45" t="str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/>
      </c>
    </row>
    <row r="10" spans="1:19">
      <c r="B10" s="3" t="str">
        <f>IFERROR(VLOOKUP($C10,'Entocentric lens DB'!$B$6:$U$312,MATCH('Entocentric lens DB'!$C$4,'Entocentric lens DB'!$B$4:$U$4,0),0),"")</f>
        <v/>
      </c>
      <c r="C10" s="49"/>
      <c r="D10" s="35" t="str">
        <f>IFERROR(VLOOKUP($C10,'Entocentric lens DB'!$B$6:$U$312,MATCH('Entocentric lens DB'!$D$4,'Entocentric lens DB'!$B$4:$U$4,0),0),"")</f>
        <v/>
      </c>
      <c r="E10" s="35" t="str">
        <f>IFERROR(VLOOKUP($C10,'Entocentric lens DB'!$B$6:$U$312,MATCH('Entocentric lens DB'!$F$4,'Entocentric lens DB'!$B$4:$U$4,0),0),"")</f>
        <v/>
      </c>
      <c r="F10" s="35" t="str">
        <f>IFERROR(VLOOKUP($C10,'Entocentric lens DB'!$B$6:$U$312,MATCH('Entocentric lens DB'!$G$4,'Entocentric lens DB'!$B$4:$U$4,0),0),"")</f>
        <v/>
      </c>
      <c r="G10" s="35" t="str">
        <f>IFERROR(VLOOKUP($C10,'Entocentric lens DB'!$B$6:$U$312,MATCH('Entocentric lens DB'!$H$4,'Entocentric lens DB'!$B$4:$U$4,0),0),"")</f>
        <v/>
      </c>
      <c r="H10" s="35" t="str">
        <f>IFERROR(VLOOKUP($C10,'Entocentric lens DB'!$B$6:$U$312,MATCH('Entocentric lens DB'!$Q$4,'Entocentric lens DB'!$B$4:$U$4,0),0),"")</f>
        <v/>
      </c>
      <c r="I10" s="42" t="str">
        <f>IFERROR(VLOOKUP($C10,'Entocentric lens DB'!$B$6:$U$312,MATCH('Entocentric lens DB'!$R$4,'Entocentric lens DB'!$B$4:$U$4,0),0),"")</f>
        <v/>
      </c>
      <c r="J10" s="35" t="str">
        <f>IFERROR(VLOOKUP($I10,'Optotune lens DB'!$B$5:$I$25,MATCH('Optotune lens DB'!$I$4,'Optotune lens DB'!$B$4:$I$4,0),0),"")</f>
        <v/>
      </c>
      <c r="L10" s="35" t="str">
        <f>IFERROR(VLOOKUP($C10,'Entocentric lens DB'!$B$6:$U$312,MATCH('Entocentric lens DB'!$S$4,'Entocentric lens DB'!$B$4:$U$4,0),0),"")</f>
        <v/>
      </c>
      <c r="M10" s="41" t="str">
        <f>IF(ISBLANK(C10),"",'Entocentric lenses'!$H$3)</f>
        <v/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/>
      </c>
      <c r="O10" s="32" t="str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/>
      </c>
      <c r="P10" s="35"/>
      <c r="Q10" s="45"/>
    </row>
    <row r="11" spans="1:19">
      <c r="B11" s="3" t="str">
        <f>IFERROR(VLOOKUP($C11,'Entocentric lens DB'!$B$6:$U$312,MATCH('Entocentric lens DB'!$C$4,'Entocentric lens DB'!$B$4:$U$4,0),0),"")</f>
        <v/>
      </c>
      <c r="C11" s="49"/>
      <c r="D11" s="35" t="str">
        <f>IFERROR(VLOOKUP($C11,'Entocentric lens DB'!$B$6:$U$312,MATCH('Entocentric lens DB'!$D$4,'Entocentric lens DB'!$B$4:$U$4,0),0),"")</f>
        <v/>
      </c>
      <c r="E11" s="35" t="str">
        <f>IFERROR(VLOOKUP($C11,'Entocentric lens DB'!$B$6:$U$312,MATCH('Entocentric lens DB'!$F$4,'Entocentric lens DB'!$B$4:$U$4,0),0),"")</f>
        <v/>
      </c>
      <c r="F11" s="35" t="str">
        <f>IFERROR(VLOOKUP($C11,'Entocentric lens DB'!$B$6:$U$312,MATCH('Entocentric lens DB'!$G$4,'Entocentric lens DB'!$B$4:$U$4,0),0),"")</f>
        <v/>
      </c>
      <c r="G11" s="35" t="str">
        <f>IFERROR(VLOOKUP($C11,'Entocentric lens DB'!$B$6:$U$312,MATCH('Entocentric lens DB'!$H$4,'Entocentric lens DB'!$B$4:$U$4,0),0),"")</f>
        <v/>
      </c>
      <c r="H11" s="35" t="str">
        <f>IFERROR(VLOOKUP($C11,'Entocentric lens DB'!$B$6:$U$312,MATCH('Entocentric lens DB'!$Q$4,'Entocentric lens DB'!$B$4:$U$4,0),0),"")</f>
        <v/>
      </c>
      <c r="I11" s="42" t="str">
        <f>IFERROR(VLOOKUP($C11,'Entocentric lens DB'!$B$6:$U$312,MATCH('Entocentric lens DB'!$R$4,'Entocentric lens DB'!$B$4:$U$4,0),0),"")</f>
        <v/>
      </c>
      <c r="J11" s="35" t="str">
        <f>IFERROR(VLOOKUP($I11,'Optotune lens DB'!$B$5:$I$25,MATCH('Optotune lens DB'!$I$4,'Optotune lens DB'!$B$4:$I$4,0),0),"")</f>
        <v/>
      </c>
      <c r="L11" s="35" t="str">
        <f>IFERROR(VLOOKUP($C11,'Entocentric lens DB'!$B$6:$U$312,MATCH('Entocentric lens DB'!$S$4,'Entocentric lens DB'!$B$4:$U$4,0),0),"")</f>
        <v/>
      </c>
      <c r="M11" s="41" t="str">
        <f>IF(ISBLANK(C11),"",'Entocentric lenses'!$H$3)</f>
        <v/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/>
      </c>
      <c r="O11" s="32" t="str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/>
      </c>
      <c r="P11" s="35"/>
      <c r="Q11" s="45"/>
    </row>
    <row r="12" spans="1:19">
      <c r="B12" s="3" t="str">
        <f>IFERROR(VLOOKUP($C12,'Entocentric lens DB'!$B$6:$U$312,MATCH('Entocentric lens DB'!$C$4,'Entocentric lens DB'!$B$4:$U$4,0),0),"")</f>
        <v/>
      </c>
      <c r="C12" s="49"/>
      <c r="D12" s="35" t="str">
        <f>IFERROR(VLOOKUP($C12,'Entocentric lens DB'!$B$6:$U$312,MATCH('Entocentric lens DB'!$D$4,'Entocentric lens DB'!$B$4:$U$4,0),0),"")</f>
        <v/>
      </c>
      <c r="E12" s="35" t="str">
        <f>IFERROR(VLOOKUP($C12,'Entocentric lens DB'!$B$6:$U$312,MATCH('Entocentric lens DB'!$F$4,'Entocentric lens DB'!$B$4:$U$4,0),0),"")</f>
        <v/>
      </c>
      <c r="F12" s="35" t="str">
        <f>IFERROR(VLOOKUP($C12,'Entocentric lens DB'!$B$6:$U$312,MATCH('Entocentric lens DB'!$G$4,'Entocentric lens DB'!$B$4:$U$4,0),0),"")</f>
        <v/>
      </c>
      <c r="G12" s="35" t="str">
        <f>IFERROR(VLOOKUP($C12,'Entocentric lens DB'!$B$6:$U$312,MATCH('Entocentric lens DB'!$H$4,'Entocentric lens DB'!$B$4:$U$4,0),0),"")</f>
        <v/>
      </c>
      <c r="H12" s="35" t="str">
        <f>IFERROR(VLOOKUP($C12,'Entocentric lens DB'!$B$6:$U$312,MATCH('Entocentric lens DB'!$Q$4,'Entocentric lens DB'!$B$4:$U$4,0),0),"")</f>
        <v/>
      </c>
      <c r="I12" s="42" t="str">
        <f>IFERROR(VLOOKUP($C12,'Entocentric lens DB'!$B$6:$U$312,MATCH('Entocentric lens DB'!$R$4,'Entocentric lens DB'!$B$4:$U$4,0),0),"")</f>
        <v/>
      </c>
      <c r="J12" s="35" t="str">
        <f>IFERROR(VLOOKUP($I12,'Optotune lens DB'!$B$5:$I$25,MATCH('Optotune lens DB'!$I$4,'Optotune lens DB'!$B$4:$I$4,0),0),"")</f>
        <v/>
      </c>
      <c r="L12" s="35" t="str">
        <f>IFERROR(VLOOKUP($C12,'Entocentric lens DB'!$B$6:$U$312,MATCH('Entocentric lens DB'!$S$4,'Entocentric lens DB'!$B$4:$U$4,0),0),"")</f>
        <v/>
      </c>
      <c r="M12" s="41" t="str">
        <f>IF(ISBLANK(C12),"",'Entocentric lenses'!$H$3)</f>
        <v/>
      </c>
      <c r="N12" s="32" t="str">
        <f>IF(ISBLANK(C12),"",IF(IFERROR(1000/(1000/$M12+VLOOKUP($I12,'Optotune lens DB'!$B$5:$H$25,MATCH('Optotune lens DB'!$D$4,'Optotune lens DB'!$B$4:$H$4,0),0)),"inf")&lt;0,"inf",IFERROR(1000/(1000/$M12+VLOOKUP($I12,'Optotune lens DB'!$B$5:$H$25,MATCH('Optotune lens DB'!$D$4,'Optotune lens DB'!$B$4:$H$4,0),0)),"inf")))</f>
        <v/>
      </c>
      <c r="O12" s="32" t="str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/>
      </c>
      <c r="P12" s="35"/>
      <c r="Q12" s="45"/>
    </row>
    <row r="13" spans="1:19">
      <c r="B13" s="3" t="str">
        <f>IFERROR(VLOOKUP($C13,'Entocentric lens DB'!$B$6:$U$312,MATCH('Entocentric lens DB'!$C$4,'Entocentric lens DB'!$B$4:$U$4,0),0),"")</f>
        <v/>
      </c>
      <c r="C13" s="49"/>
      <c r="D13" s="35" t="str">
        <f>IFERROR(VLOOKUP($C13,'Entocentric lens DB'!$B$6:$U$312,MATCH('Entocentric lens DB'!$D$4,'Entocentric lens DB'!$B$4:$U$4,0),0),"")</f>
        <v/>
      </c>
      <c r="E13" s="35" t="str">
        <f>IFERROR(VLOOKUP($C13,'Entocentric lens DB'!$B$6:$U$312,MATCH('Entocentric lens DB'!$F$4,'Entocentric lens DB'!$B$4:$U$4,0),0),"")</f>
        <v/>
      </c>
      <c r="F13" s="35" t="str">
        <f>IFERROR(VLOOKUP($C13,'Entocentric lens DB'!$B$6:$U$312,MATCH('Entocentric lens DB'!$G$4,'Entocentric lens DB'!$B$4:$U$4,0),0),"")</f>
        <v/>
      </c>
      <c r="G13" s="35" t="str">
        <f>IFERROR(VLOOKUP($C13,'Entocentric lens DB'!$B$6:$U$312,MATCH('Entocentric lens DB'!$H$4,'Entocentric lens DB'!$B$4:$U$4,0),0),"")</f>
        <v/>
      </c>
      <c r="H13" s="35" t="str">
        <f>IFERROR(VLOOKUP($C13,'Entocentric lens DB'!$B$6:$U$312,MATCH('Entocentric lens DB'!$Q$4,'Entocentric lens DB'!$B$4:$U$4,0),0),"")</f>
        <v/>
      </c>
      <c r="I13" s="42" t="str">
        <f>IFERROR(VLOOKUP($C13,'Entocentric lens DB'!$B$6:$U$312,MATCH('Entocentric lens DB'!$R$4,'Entocentric lens DB'!$B$4:$U$4,0),0),"")</f>
        <v/>
      </c>
      <c r="J13" s="35" t="str">
        <f>IFERROR(VLOOKUP($I13,'Optotune lens DB'!$B$5:$I$25,MATCH('Optotune lens DB'!$I$4,'Optotune lens DB'!$B$4:$I$4,0),0),"")</f>
        <v/>
      </c>
      <c r="L13" s="35" t="str">
        <f>IFERROR(VLOOKUP($C13,'Entocentric lens DB'!$B$6:$U$312,MATCH('Entocentric lens DB'!$S$4,'Entocentric lens DB'!$B$4:$U$4,0),0),"")</f>
        <v/>
      </c>
      <c r="M13" s="41" t="str">
        <f>IF(ISBLANK(C13),"",'Entocentric lenses'!$H$3)</f>
        <v/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/>
      </c>
      <c r="O13" s="32" t="str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/>
      </c>
      <c r="P13" s="35"/>
      <c r="Q13" s="45"/>
    </row>
    <row r="14" spans="1:19">
      <c r="B14" s="3" t="str">
        <f>IFERROR(VLOOKUP($C14,'Entocentric lens DB'!$B$6:$U$312,MATCH('Entocentric lens DB'!$C$4,'Entocentric lens DB'!$B$4:$U$4,0),0),"")</f>
        <v/>
      </c>
      <c r="C14" s="49"/>
      <c r="D14" s="35" t="str">
        <f>IFERROR(VLOOKUP($C14,'Entocentric lens DB'!$B$6:$U$312,MATCH('Entocentric lens DB'!$D$4,'Entocentric lens DB'!$B$4:$U$4,0),0),"")</f>
        <v/>
      </c>
      <c r="E14" s="35" t="str">
        <f>IFERROR(VLOOKUP($C14,'Entocentric lens DB'!$B$6:$U$312,MATCH('Entocentric lens DB'!$F$4,'Entocentric lens DB'!$B$4:$U$4,0),0),"")</f>
        <v/>
      </c>
      <c r="F14" s="35" t="str">
        <f>IFERROR(VLOOKUP($C14,'Entocentric lens DB'!$B$6:$U$312,MATCH('Entocentric lens DB'!$G$4,'Entocentric lens DB'!$B$4:$U$4,0),0),"")</f>
        <v/>
      </c>
      <c r="G14" s="35" t="str">
        <f>IFERROR(VLOOKUP($C14,'Entocentric lens DB'!$B$6:$U$312,MATCH('Entocentric lens DB'!$H$4,'Entocentric lens DB'!$B$4:$U$4,0),0),"")</f>
        <v/>
      </c>
      <c r="H14" s="35" t="str">
        <f>IFERROR(VLOOKUP($C14,'Entocentric lens DB'!$B$6:$U$312,MATCH('Entocentric lens DB'!$Q$4,'Entocentric lens DB'!$B$4:$U$4,0),0),"")</f>
        <v/>
      </c>
      <c r="I14" s="42" t="str">
        <f>IFERROR(VLOOKUP($C14,'Entocentric lens DB'!$B$6:$U$312,MATCH('Entocentric lens DB'!$R$4,'Entocentric lens DB'!$B$4:$U$4,0),0),"")</f>
        <v/>
      </c>
      <c r="J14" s="35" t="str">
        <f>IFERROR(VLOOKUP($I14,'Optotune lens DB'!$B$5:$I$25,MATCH('Optotune lens DB'!$I$4,'Optotune lens DB'!$B$4:$I$4,0),0),"")</f>
        <v/>
      </c>
      <c r="L14" s="35" t="str">
        <f>IFERROR(VLOOKUP($C14,'Entocentric lens DB'!$B$6:$U$312,MATCH('Entocentric lens DB'!$S$4,'Entocentric lens DB'!$B$4:$U$4,0),0),"")</f>
        <v/>
      </c>
      <c r="M14" s="41" t="str">
        <f>IF(ISBLANK(C14),"",'Entocentric lenses'!$H$3)</f>
        <v/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/>
      </c>
      <c r="O14" s="32" t="str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/>
      </c>
      <c r="P14" s="35"/>
      <c r="Q14" s="45"/>
    </row>
    <row r="15" spans="1:19">
      <c r="D15" s="35"/>
      <c r="E15" s="35"/>
      <c r="F15" s="35"/>
      <c r="G15" s="35"/>
      <c r="H15" s="35"/>
      <c r="I15" s="42"/>
      <c r="J15" s="35"/>
      <c r="L15" s="35"/>
      <c r="M15" s="41" t="str">
        <f>IF(ISBLANK(C15),"",'Entocentric lenses'!$H$3)</f>
        <v/>
      </c>
      <c r="N15" s="32"/>
      <c r="O15" s="32"/>
      <c r="P15" s="35"/>
      <c r="Q15" s="45"/>
    </row>
    <row r="16" spans="1:19">
      <c r="D16" s="35"/>
      <c r="E16" s="35"/>
      <c r="F16" s="35"/>
      <c r="G16" s="35"/>
      <c r="H16" s="35"/>
      <c r="I16" s="42"/>
      <c r="J16" s="35"/>
      <c r="L16" s="35"/>
      <c r="M16" s="41" t="str">
        <f>IF(ISBLANK(C16),"",'Entocentric lenses'!$H$3)</f>
        <v/>
      </c>
      <c r="N16" s="32"/>
      <c r="O16" s="32"/>
      <c r="P16" s="35"/>
      <c r="Q16" s="45"/>
    </row>
    <row r="17" spans="2:19">
      <c r="B17" s="3" t="str">
        <f>IFERROR(VLOOKUP($C17,'Entocentric lens DB'!$B$6:$U$312,MATCH('Entocentric lens DB'!$C$4,'Entocentric lens DB'!$B$4:$U$4,0),0),"")</f>
        <v/>
      </c>
      <c r="D17" s="35" t="str">
        <f>IFERROR(VLOOKUP($C17,'Entocentric lens DB'!$B$6:$U$312,MATCH('Entocentric lens DB'!$D$4,'Entocentric lens DB'!$B$4:$U$4,0),0),"")</f>
        <v/>
      </c>
      <c r="E17" s="35" t="str">
        <f>IFERROR(VLOOKUP($C17,'Entocentric lens DB'!$B$6:$U$312,MATCH('Entocentric lens DB'!$F$4,'Entocentric lens DB'!$B$4:$U$4,0),0),"")</f>
        <v/>
      </c>
      <c r="F17" s="35" t="str">
        <f>IFERROR(VLOOKUP($C17,'Entocentric lens DB'!$B$6:$U$312,MATCH('Entocentric lens DB'!$G$4,'Entocentric lens DB'!$B$4:$U$4,0),0),"")</f>
        <v/>
      </c>
      <c r="G17" s="35" t="str">
        <f>IFERROR(VLOOKUP($C17,'Entocentric lens DB'!$B$6:$U$312,MATCH('Entocentric lens DB'!$H$4,'Entocentric lens DB'!$B$4:$U$4,0),0),"")</f>
        <v/>
      </c>
      <c r="H17" s="35" t="str">
        <f>IFERROR(VLOOKUP($C17,'Entocentric lens DB'!$B$6:$U$312,MATCH('Entocentric lens DB'!$Q$4,'Entocentric lens DB'!$B$4:$U$4,0),0),"")</f>
        <v/>
      </c>
      <c r="I17" s="42" t="str">
        <f>IFERROR(VLOOKUP($C17,'Entocentric lens DB'!$B$6:$U$312,MATCH('Entocentric lens DB'!$R$4,'Entocentric lens DB'!$B$4:$U$4,0),0),"")</f>
        <v/>
      </c>
      <c r="J17" s="35" t="str">
        <f>IFERROR(VLOOKUP($I17,'Optotune lens DB'!$B$5:$I$25,MATCH('Optotune lens DB'!$I$4,'Optotune lens DB'!$B$4:$I$4,0),0),"")</f>
        <v/>
      </c>
      <c r="L17" s="35" t="str">
        <f>IFERROR(VLOOKUP($C17,'Entocentric lens DB'!$B$6:$U$312,MATCH('Entocentric lens DB'!$S$4,'Entocentric lens DB'!$B$4:$U$4,0),0),"")</f>
        <v/>
      </c>
      <c r="M17" s="41" t="str">
        <f>IF(ISBLANK(C17),"",'Entocentric lenses'!$H$3)</f>
        <v/>
      </c>
      <c r="N17" s="32" t="str">
        <f>IF(ISBLANK(C17),"",IF(IFERROR(1000/(1000/$M17+VLOOKUP($I17,'Optotune lens DB'!$B$5:$H$25,MATCH('Optotune lens DB'!$D$4,'Optotune lens DB'!$B$4:$H$4,0),0)),"inf")&lt;0,"inf",IFERROR(1000/(1000/$M17+VLOOKUP($I17,'Optotune lens DB'!$B$5:$H$25,MATCH('Optotune lens DB'!$D$4,'Optotune lens DB'!$B$4:$H$4,0),0)),"inf")))</f>
        <v/>
      </c>
      <c r="O17" s="32" t="str">
        <f>IF(ISBLANK(C17),"",IF(N17="inf",1000/(VLOOKUP($I17,'Optotune lens DB'!$B$5:$H$25,MATCH('Optotune lens DB'!$E$4,'Optotune lens DB'!$B$4:$H$4,0),0)-VLOOKUP($I17,'Optotune lens DB'!$B$5:$H$25,MATCH('Optotune lens DB'!$D$4,'Optotune lens DB'!$B$4:$H$4,0),0)),1000/(1000/$M17+VLOOKUP($I17,'Optotune lens DB'!$B$5:$H$25,MATCH('Optotune lens DB'!$E$4,'Optotune lens DB'!$B$4:$H$4,0),0))))</f>
        <v/>
      </c>
      <c r="P17" s="35"/>
      <c r="Q17" s="45" t="str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/>
      </c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IF(ISBLANK(C19),"",'Overview (Tele)'!$H$3)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1" t="s">
        <v>121</v>
      </c>
      <c r="C20" s="30" t="s">
        <v>0</v>
      </c>
      <c r="D20" s="30" t="s">
        <v>0</v>
      </c>
      <c r="E20" s="30" t="s">
        <v>0</v>
      </c>
      <c r="F20" s="30" t="s">
        <v>0</v>
      </c>
      <c r="G20" s="30" t="s">
        <v>0</v>
      </c>
      <c r="H20" s="30" t="s">
        <v>0</v>
      </c>
      <c r="I20" s="30" t="s">
        <v>0</v>
      </c>
      <c r="J20" s="30" t="s">
        <v>0</v>
      </c>
      <c r="K20" s="30" t="s">
        <v>0</v>
      </c>
      <c r="L20" s="30" t="s">
        <v>0</v>
      </c>
      <c r="M20" s="30" t="s">
        <v>0</v>
      </c>
      <c r="N20" s="30" t="s">
        <v>0</v>
      </c>
      <c r="O20" s="30" t="s">
        <v>0</v>
      </c>
      <c r="P20" s="30" t="s">
        <v>0</v>
      </c>
      <c r="Q20" s="30" t="s">
        <v>0</v>
      </c>
      <c r="R20" s="30" t="s">
        <v>0</v>
      </c>
      <c r="S20" s="30" t="s">
        <v>0</v>
      </c>
    </row>
    <row r="22" spans="2:19">
      <c r="B22" s="158" t="s">
        <v>64</v>
      </c>
    </row>
  </sheetData>
  <phoneticPr fontId="20" type="noConversion"/>
  <dataValidations disablePrompts="1" count="4">
    <dataValidation type="list" allowBlank="1" showInputMessage="1" showErrorMessage="1" sqref="E5:E19" xr:uid="{00000000-0002-0000-2000-000000000000}">
      <formula1>Mounts</formula1>
    </dataValidation>
    <dataValidation type="list" allowBlank="1" showInputMessage="1" showErrorMessage="1" sqref="F5:F19" xr:uid="{00000000-0002-0000-2000-000001000000}">
      <formula1>Formats</formula1>
    </dataValidation>
    <dataValidation type="list" allowBlank="1" showInputMessage="1" showErrorMessage="1" sqref="G5:G19" xr:uid="{00000000-0002-0000-2000-000002000000}">
      <formula1>Filter</formula1>
    </dataValidation>
    <dataValidation type="list" allowBlank="1" showInputMessage="1" showErrorMessage="1" sqref="H5:H19 J5:J19" xr:uid="{00000000-0002-0000-2000-000003000000}">
      <formula1>Prices</formula1>
    </dataValidation>
  </dataValidations>
  <hyperlinks>
    <hyperlink ref="B2" location="'Entocentric lenses'!A1" display="Back to overview" xr:uid="{C1504F35-C0B3-4513-81A7-FC09AA7B86E1}"/>
    <hyperlink ref="B22" location="'Entocentric lens DB'!A1" display="Entocentric lens database" xr:uid="{DCDC0924-B3F4-41C0-A1FC-C1D61DE15A5D}"/>
  </hyperlinks>
  <pageMargins left="0.3" right="0.3" top="0.5" bottom="0.5" header="0.1" footer="0.1"/>
  <pageSetup paperSize="9" scale="55" orientation="landscape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6"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4.1406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9.28515625" style="3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49.140625" style="3" customWidth="1"/>
    <col min="20" max="16384" width="9.140625" style="3"/>
  </cols>
  <sheetData>
    <row r="1" spans="1:19" ht="18.75">
      <c r="A1" s="2"/>
      <c r="B1" s="7" t="s">
        <v>293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Schneider</v>
      </c>
      <c r="C5" s="49" t="s">
        <v>294</v>
      </c>
      <c r="D5" s="35">
        <f>IFERROR(VLOOKUP($C5,'Entocentric lens DB'!$B$6:$U$312,MATCH('Entocentric lens DB'!$D$4,'Entocentric lens DB'!$B$4:$U$4,0),0),"")</f>
        <v>60</v>
      </c>
      <c r="E5" s="35" t="str">
        <f>IFERROR(VLOOKUP($C5,'Entocentric lens DB'!$B$6:$U$312,MATCH('Entocentric lens DB'!$F$4,'Entocentric lens DB'!$B$4:$U$4,0),0),"")</f>
        <v>TFL-mount</v>
      </c>
      <c r="F5" s="35" t="str">
        <f>IFERROR(VLOOKUP($C5,'Entocentric lens DB'!$B$6:$U$312,MATCH('Entocentric lens DB'!$G$4,'Entocentric lens DB'!$B$4:$U$4,0),0),"")</f>
        <v>30mm</v>
      </c>
      <c r="G5" s="35" t="str">
        <f>IFERROR(VLOOKUP($C5,'Entocentric lens DB'!$B$6:$U$312,MATCH('Entocentric lens DB'!$H$4,'Entocentric lens DB'!$B$4:$U$4,0),0),"")</f>
        <v>M37 x 0.75</v>
      </c>
      <c r="H5" s="35" t="str">
        <f>IFERROR(VLOOKUP($C5,'Entocentric lens DB'!$B$6:$U$312,MATCH('Entocentric lens DB'!$Q$4,'Entocentric lens DB'!$B$4:$U$4,0),0),"")</f>
        <v>1000-1500$</v>
      </c>
      <c r="I5" s="42" t="str">
        <f>IFERROR(VLOOKUP($C5,'Entocentric lens DB'!$B$6:$U$312,MATCH('Entocentric lens DB'!$R$4,'Entocentric lens DB'!$B$4:$U$4,0),0),"")</f>
        <v>EL-16-40-TC-VIS-5D</v>
      </c>
      <c r="J5" s="35" t="str">
        <f>IFERROR(VLOOKUP($I5,'Optotune lens DB'!$B$5:$I$25,MATCH('Optotune lens DB'!$I$4,'Optotune lens DB'!$B$4:$I$4,0),0),"")</f>
        <v>500-1000$</v>
      </c>
      <c r="K5" s="3" t="s">
        <v>119</v>
      </c>
      <c r="L5" s="35" t="str">
        <f>IFERROR(VLOOKUP($C5,'Entocentric lens DB'!$B$6:$U$312,MATCH('Entocentric lens DB'!$S$4,'Entocentric lens DB'!$B$4:$U$4,0),0),"")</f>
        <v>NA</v>
      </c>
      <c r="M5" s="41"/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200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3.5</v>
      </c>
      <c r="R5" s="82" t="s">
        <v>129</v>
      </c>
      <c r="S5" s="3" t="s">
        <v>279</v>
      </c>
    </row>
    <row r="6" spans="1:19">
      <c r="B6" s="3" t="str">
        <f>IFERROR(VLOOKUP($C6,'Entocentric lens DB'!$B$6:$U$312,MATCH('Entocentric lens DB'!$C$4,'Entocentric lens DB'!$B$4:$U$4,0),0),"")</f>
        <v>Schneider</v>
      </c>
      <c r="C6" s="28" t="s">
        <v>295</v>
      </c>
      <c r="D6" s="35">
        <f>IFERROR(VLOOKUP($C6,'Entocentric lens DB'!$B$6:$U$312,MATCH('Entocentric lens DB'!$D$4,'Entocentric lens DB'!$B$4:$U$4,0),0),"")</f>
        <v>40</v>
      </c>
      <c r="E6" s="35" t="str">
        <f>IFERROR(VLOOKUP($C6,'Entocentric lens DB'!$B$6:$U$312,MATCH('Entocentric lens DB'!$F$4,'Entocentric lens DB'!$B$4:$U$4,0),0),"")</f>
        <v>M42-mount</v>
      </c>
      <c r="F6" s="35" t="str">
        <f>IFERROR(VLOOKUP($C6,'Entocentric lens DB'!$B$6:$U$312,MATCH('Entocentric lens DB'!$G$4,'Entocentric lens DB'!$B$4:$U$4,0),0),"")</f>
        <v>30mm</v>
      </c>
      <c r="G6" s="35">
        <f>IFERROR(VLOOKUP($C6,'Entocentric lens DB'!$B$6:$U$312,MATCH('Entocentric lens DB'!$H$4,'Entocentric lens DB'!$B$4:$U$4,0),0),"")</f>
        <v>0</v>
      </c>
      <c r="H6" s="35" t="str">
        <f>IFERROR(VLOOKUP($C6,'Entocentric lens DB'!$B$6:$U$312,MATCH('Entocentric lens DB'!$Q$4,'Entocentric lens DB'!$B$4:$U$4,0),0),"")</f>
        <v>500-1000$</v>
      </c>
      <c r="I6" s="42" t="str">
        <f>IFERROR(VLOOKUP($C6,'Entocentric lens DB'!$B$6:$U$312,MATCH('Entocentric lens DB'!$R$4,'Entocentric lens DB'!$B$4:$U$4,0),0),"")</f>
        <v>EL-16-40-TC-VIS-5D-M42</v>
      </c>
      <c r="J6" s="35" t="str">
        <f>IFERROR(VLOOKUP($I6,'Optotune lens DB'!$B$5:$I$25,MATCH('Optotune lens DB'!$I$4,'Optotune lens DB'!$B$4:$I$4,0),0),"")</f>
        <v>500-1000$</v>
      </c>
      <c r="K6" s="3" t="s">
        <v>175</v>
      </c>
      <c r="L6" s="35" t="str">
        <f>IFERROR(VLOOKUP($C6,'Entocentric lens DB'!$B$6:$U$312,MATCH('Entocentric lens DB'!$S$4,'Entocentric lens DB'!$B$4:$U$4,0),0),"")</f>
        <v>0mm</v>
      </c>
      <c r="M6" s="41"/>
      <c r="N6" s="79">
        <v>350</v>
      </c>
      <c r="O6" s="79">
        <v>230</v>
      </c>
      <c r="P6" s="35" t="s">
        <v>271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5</v>
      </c>
      <c r="R6" s="35" t="s">
        <v>129</v>
      </c>
    </row>
    <row r="7" spans="1:19">
      <c r="B7" s="3" t="str">
        <f>IFERROR(VLOOKUP($C7,'Entocentric lens DB'!$B$6:$U$312,MATCH('Entocentric lens DB'!$C$4,'Entocentric lens DB'!$B$4:$U$4,0),0),"")</f>
        <v>Schneider</v>
      </c>
      <c r="C7" s="28" t="s">
        <v>230</v>
      </c>
      <c r="D7" s="35">
        <f>IFERROR(VLOOKUP($C7,'Entocentric lens DB'!$B$6:$U$312,MATCH('Entocentric lens DB'!$D$4,'Entocentric lens DB'!$B$4:$U$4,0),0),"")</f>
        <v>60</v>
      </c>
      <c r="E7" s="35" t="str">
        <f>IFERROR(VLOOKUP($C7,'Entocentric lens DB'!$B$6:$U$312,MATCH('Entocentric lens DB'!$F$4,'Entocentric lens DB'!$B$4:$U$4,0),0),"")</f>
        <v>M42-mount</v>
      </c>
      <c r="F7" s="35" t="str">
        <f>IFERROR(VLOOKUP($C7,'Entocentric lens DB'!$B$6:$U$312,MATCH('Entocentric lens DB'!$G$4,'Entocentric lens DB'!$B$4:$U$4,0),0),"")</f>
        <v>30mm</v>
      </c>
      <c r="G7" s="35">
        <f>IFERROR(VLOOKUP($C7,'Entocentric lens DB'!$B$6:$U$312,MATCH('Entocentric lens DB'!$H$4,'Entocentric lens DB'!$B$4:$U$4,0),0),"")</f>
        <v>0</v>
      </c>
      <c r="H7" s="35" t="str">
        <f>IFERROR(VLOOKUP($C7,'Entocentric lens DB'!$B$6:$U$312,MATCH('Entocentric lens DB'!$Q$4,'Entocentric lens DB'!$B$4:$U$4,0),0),"")</f>
        <v>500-1000$</v>
      </c>
      <c r="I7" s="42" t="str">
        <f>IFERROR(VLOOKUP($C7,'Entocentric lens DB'!$B$6:$U$312,MATCH('Entocentric lens DB'!$R$4,'Entocentric lens DB'!$B$4:$U$4,0),0),"")</f>
        <v>EL-16-40-TC-VIS-5D-M42</v>
      </c>
      <c r="J7" s="35" t="str">
        <f>IFERROR(VLOOKUP($I7,'Optotune lens DB'!$B$5:$I$25,MATCH('Optotune lens DB'!$I$4,'Optotune lens DB'!$B$4:$I$4,0),0),"")</f>
        <v>500-1000$</v>
      </c>
      <c r="K7" s="3" t="s">
        <v>175</v>
      </c>
      <c r="L7" s="35" t="str">
        <f>IFERROR(VLOOKUP($C7,'Entocentric lens DB'!$B$6:$U$312,MATCH('Entocentric lens DB'!$S$4,'Entocentric lens DB'!$B$4:$U$4,0),0),"")</f>
        <v>10mm</v>
      </c>
      <c r="M7" s="41"/>
      <c r="N7" s="79" t="s">
        <v>288</v>
      </c>
      <c r="O7" s="79">
        <v>350</v>
      </c>
      <c r="P7" s="35" t="s">
        <v>115</v>
      </c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5</v>
      </c>
      <c r="R7" s="82" t="s">
        <v>129</v>
      </c>
      <c r="S7" s="3" t="s">
        <v>296</v>
      </c>
    </row>
    <row r="8" spans="1:19">
      <c r="B8" s="3" t="str">
        <f>IFERROR(VLOOKUP($C8,'Entocentric lens DB'!$B$6:$U$312,MATCH('Entocentric lens DB'!$C$4,'Entocentric lens DB'!$B$4:$U$4,0),0),"")</f>
        <v>Linos</v>
      </c>
      <c r="C8" s="49" t="s">
        <v>297</v>
      </c>
      <c r="D8" s="35">
        <f>IFERROR(VLOOKUP($C8,'Entocentric lens DB'!$B$6:$U$312,MATCH('Entocentric lens DB'!$D$4,'Entocentric lens DB'!$B$4:$U$4,0),0),"")</f>
        <v>60</v>
      </c>
      <c r="E8" s="35" t="str">
        <f>IFERROR(VLOOKUP($C8,'Entocentric lens DB'!$B$6:$U$312,MATCH('Entocentric lens DB'!$F$4,'Entocentric lens DB'!$B$4:$U$4,0),0),"")</f>
        <v>M42-mount</v>
      </c>
      <c r="F8" s="35" t="str">
        <f>IFERROR(VLOOKUP($C8,'Entocentric lens DB'!$B$6:$U$312,MATCH('Entocentric lens DB'!$G$4,'Entocentric lens DB'!$B$4:$U$4,0),0),"")</f>
        <v>60mm</v>
      </c>
      <c r="G8" s="35" t="str">
        <f>IFERROR(VLOOKUP($C8,'Entocentric lens DB'!$B$6:$U$312,MATCH('Entocentric lens DB'!$H$4,'Entocentric lens DB'!$B$4:$U$4,0),0),"")</f>
        <v>Larger</v>
      </c>
      <c r="H8" s="35" t="str">
        <f>IFERROR(VLOOKUP($C8,'Entocentric lens DB'!$B$6:$U$312,MATCH('Entocentric lens DB'!$Q$4,'Entocentric lens DB'!$B$4:$U$4,0),0),"")</f>
        <v>500-1000$</v>
      </c>
      <c r="I8" s="42" t="str">
        <f>IFERROR(VLOOKUP($C8,'Entocentric lens DB'!$B$6:$U$312,MATCH('Entocentric lens DB'!$R$4,'Entocentric lens DB'!$B$4:$U$4,0),0),"")</f>
        <v>EL-16-40-TC-VIS-5D-M42</v>
      </c>
      <c r="J8" s="35" t="str">
        <f>IFERROR(VLOOKUP($I8,'Optotune lens DB'!$B$5:$I$25,MATCH('Optotune lens DB'!$I$4,'Optotune lens DB'!$B$4:$I$4,0),0),"")</f>
        <v>500-1000$</v>
      </c>
      <c r="K8" s="3" t="s">
        <v>298</v>
      </c>
      <c r="L8" s="35" t="str">
        <f>IFERROR(VLOOKUP($C8,'Entocentric lens DB'!$B$6:$U$312,MATCH('Entocentric lens DB'!$S$4,'Entocentric lens DB'!$B$4:$U$4,0),0),"")</f>
        <v>13mm</v>
      </c>
      <c r="M8" s="41"/>
      <c r="N8" s="79" t="s">
        <v>288</v>
      </c>
      <c r="O8" s="79">
        <v>350</v>
      </c>
      <c r="P8" s="35" t="s">
        <v>115</v>
      </c>
      <c r="Q8" s="45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>5</v>
      </c>
    </row>
    <row r="9" spans="1:19">
      <c r="B9" s="3" t="str">
        <f>IFERROR(VLOOKUP($C9,'Entocentric lens DB'!$B$6:$U$312,MATCH('Entocentric lens DB'!$C$4,'Entocentric lens DB'!$B$4:$U$4,0),0),"")</f>
        <v>Kowa</v>
      </c>
      <c r="C9" s="49" t="s">
        <v>299</v>
      </c>
      <c r="D9" s="35">
        <f>IFERROR(VLOOKUP($C9,'Entocentric lens DB'!$B$6:$U$312,MATCH('Entocentric lens DB'!$D$4,'Entocentric lens DB'!$B$4:$U$4,0),0),"")</f>
        <v>50</v>
      </c>
      <c r="E9" s="35" t="str">
        <f>IFERROR(VLOOKUP($C9,'Entocentric lens DB'!$B$6:$U$312,MATCH('Entocentric lens DB'!$F$4,'Entocentric lens DB'!$B$4:$U$4,0),0),"")</f>
        <v>M42-mount</v>
      </c>
      <c r="F9" s="35" t="str">
        <f>IFERROR(VLOOKUP($C9,'Entocentric lens DB'!$B$6:$U$312,MATCH('Entocentric lens DB'!$G$4,'Entocentric lens DB'!$B$4:$U$4,0),0),"")</f>
        <v>30mm</v>
      </c>
      <c r="G9" s="35">
        <f>IFERROR(VLOOKUP($C9,'Entocentric lens DB'!$B$6:$U$312,MATCH('Entocentric lens DB'!$H$4,'Entocentric lens DB'!$B$4:$U$4,0),0),"")</f>
        <v>0</v>
      </c>
      <c r="H9" s="35" t="str">
        <f>IFERROR(VLOOKUP($C9,'Entocentric lens DB'!$B$6:$U$312,MATCH('Entocentric lens DB'!$Q$4,'Entocentric lens DB'!$B$4:$U$4,0),0),"")</f>
        <v>1000-1500$</v>
      </c>
      <c r="I9" s="42" t="str">
        <f>IFERROR(VLOOKUP($C9,'Entocentric lens DB'!$B$6:$U$312,MATCH('Entocentric lens DB'!$R$4,'Entocentric lens DB'!$B$4:$U$4,0),0),"")</f>
        <v>EL-16-40-TC-VIS-5D-M42</v>
      </c>
      <c r="J9" s="35" t="str">
        <f>IFERROR(VLOOKUP($I9,'Optotune lens DB'!$B$5:$I$25,MATCH('Optotune lens DB'!$I$4,'Optotune lens DB'!$B$4:$I$4,0),0),"")</f>
        <v>500-1000$</v>
      </c>
      <c r="K9" s="3" t="s">
        <v>298</v>
      </c>
      <c r="L9" s="35" t="str">
        <f>IFERROR(VLOOKUP($C9,'Entocentric lens DB'!$B$6:$U$312,MATCH('Entocentric lens DB'!$S$4,'Entocentric lens DB'!$B$4:$U$4,0),0),"")</f>
        <v>0mm</v>
      </c>
      <c r="M9" s="41"/>
      <c r="N9" s="79" t="s">
        <v>288</v>
      </c>
      <c r="O9" s="79">
        <v>350</v>
      </c>
      <c r="P9" s="35" t="s">
        <v>115</v>
      </c>
      <c r="Q9" s="45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>7.5</v>
      </c>
    </row>
    <row r="10" spans="1:19">
      <c r="B10" s="3" t="str">
        <f>IFERROR(VLOOKUP($C10,'Entocentric lens DB'!$B$6:$U$312,MATCH('Entocentric lens DB'!$C$4,'Entocentric lens DB'!$B$4:$U$4,0),0),"")</f>
        <v>Kowa</v>
      </c>
      <c r="C10" s="49" t="s">
        <v>300</v>
      </c>
      <c r="D10" s="35">
        <f>IFERROR(VLOOKUP($C10,'Entocentric lens DB'!$B$6:$U$312,MATCH('Entocentric lens DB'!$D$4,'Entocentric lens DB'!$B$4:$U$4,0),0),"")</f>
        <v>65</v>
      </c>
      <c r="E10" s="35" t="str">
        <f>IFERROR(VLOOKUP($C10,'Entocentric lens DB'!$B$6:$U$312,MATCH('Entocentric lens DB'!$F$4,'Entocentric lens DB'!$B$4:$U$4,0),0),"")</f>
        <v>M42-mount</v>
      </c>
      <c r="F10" s="35" t="str">
        <f>IFERROR(VLOOKUP($C10,'Entocentric lens DB'!$B$6:$U$312,MATCH('Entocentric lens DB'!$G$4,'Entocentric lens DB'!$B$4:$U$4,0),0),"")</f>
        <v>30mm</v>
      </c>
      <c r="G10" s="35">
        <f>IFERROR(VLOOKUP($C10,'Entocentric lens DB'!$B$6:$U$312,MATCH('Entocentric lens DB'!$H$4,'Entocentric lens DB'!$B$4:$U$4,0),0),"")</f>
        <v>0</v>
      </c>
      <c r="H10" s="35" t="str">
        <f>IFERROR(VLOOKUP($C10,'Entocentric lens DB'!$B$6:$U$312,MATCH('Entocentric lens DB'!$Q$4,'Entocentric lens DB'!$B$4:$U$4,0),0),"")</f>
        <v>1000-1500$</v>
      </c>
      <c r="I10" s="42" t="str">
        <f>IFERROR(VLOOKUP($C10,'Entocentric lens DB'!$B$6:$U$312,MATCH('Entocentric lens DB'!$R$4,'Entocentric lens DB'!$B$4:$U$4,0),0),"")</f>
        <v>EL-16-40-TC-VIS-5D-M42</v>
      </c>
      <c r="J10" s="35" t="str">
        <f>IFERROR(VLOOKUP($I10,'Optotune lens DB'!$B$5:$I$25,MATCH('Optotune lens DB'!$I$4,'Optotune lens DB'!$B$4:$I$4,0),0),"")</f>
        <v>500-1000$</v>
      </c>
      <c r="K10" s="3" t="s">
        <v>298</v>
      </c>
      <c r="L10" s="35" t="str">
        <f>IFERROR(VLOOKUP($C10,'Entocentric lens DB'!$B$6:$U$312,MATCH('Entocentric lens DB'!$S$4,'Entocentric lens DB'!$B$4:$U$4,0),0),"")</f>
        <v>0mm</v>
      </c>
      <c r="M10" s="41"/>
      <c r="N10" s="79" t="s">
        <v>288</v>
      </c>
      <c r="O10" s="79">
        <v>350</v>
      </c>
      <c r="P10" s="35" t="s">
        <v>115</v>
      </c>
      <c r="Q10" s="45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>7.5</v>
      </c>
    </row>
    <row r="11" spans="1:19">
      <c r="B11" s="3" t="str">
        <f>IFERROR(VLOOKUP($C11,'Entocentric lens DB'!$B$6:$U$312,MATCH('Entocentric lens DB'!$C$4,'Entocentric lens DB'!$B$4:$U$4,0),0),"")</f>
        <v/>
      </c>
      <c r="C11" s="49"/>
      <c r="D11" s="35" t="str">
        <f>IFERROR(VLOOKUP($C11,'Entocentric lens DB'!$B$6:$U$312,MATCH('Entocentric lens DB'!$D$4,'Entocentric lens DB'!$B$4:$U$4,0),0),"")</f>
        <v/>
      </c>
      <c r="E11" s="35" t="str">
        <f>IFERROR(VLOOKUP($C11,'Entocentric lens DB'!$B$6:$U$312,MATCH('Entocentric lens DB'!$F$4,'Entocentric lens DB'!$B$4:$U$4,0),0),"")</f>
        <v/>
      </c>
      <c r="F11" s="35" t="str">
        <f>IFERROR(VLOOKUP($C11,'Entocentric lens DB'!$B$6:$U$312,MATCH('Entocentric lens DB'!$G$4,'Entocentric lens DB'!$B$4:$U$4,0),0),"")</f>
        <v/>
      </c>
      <c r="G11" s="35" t="str">
        <f>IFERROR(VLOOKUP($C11,'Entocentric lens DB'!$B$6:$U$312,MATCH('Entocentric lens DB'!$H$4,'Entocentric lens DB'!$B$4:$U$4,0),0),"")</f>
        <v/>
      </c>
      <c r="H11" s="35" t="str">
        <f>IFERROR(VLOOKUP($C11,'Entocentric lens DB'!$B$6:$U$312,MATCH('Entocentric lens DB'!$Q$4,'Entocentric lens DB'!$B$4:$U$4,0),0),"")</f>
        <v/>
      </c>
      <c r="I11" s="42" t="str">
        <f>IFERROR(VLOOKUP($C11,'Entocentric lens DB'!$B$6:$U$312,MATCH('Entocentric lens DB'!$R$4,'Entocentric lens DB'!$B$4:$U$4,0),0),"")</f>
        <v/>
      </c>
      <c r="J11" s="35" t="str">
        <f>IFERROR(VLOOKUP($I11,'Optotune lens DB'!$B$5:$I$25,MATCH('Optotune lens DB'!$I$4,'Optotune lens DB'!$B$4:$I$4,0),0),"")</f>
        <v/>
      </c>
      <c r="L11" s="35" t="str">
        <f>IFERROR(VLOOKUP($C11,'Entocentric lens DB'!$B$6:$U$312,MATCH('Entocentric lens DB'!$S$4,'Entocentric lens DB'!$B$4:$U$4,0),0),"")</f>
        <v/>
      </c>
      <c r="M11" s="41" t="str">
        <f>IF(ISBLANK(C11),"",'Entocentric lenses'!$H$3)</f>
        <v/>
      </c>
      <c r="N11" s="80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/>
      </c>
      <c r="O11" s="80" t="str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/>
      </c>
      <c r="P11" s="35"/>
      <c r="Q11" s="45"/>
    </row>
    <row r="12" spans="1:19">
      <c r="B12" s="3" t="str">
        <f>IFERROR(VLOOKUP($C12,'Entocentric lens DB'!$B$6:$U$312,MATCH('Entocentric lens DB'!$C$4,'Entocentric lens DB'!$B$4:$U$4,0),0),"")</f>
        <v/>
      </c>
      <c r="C12" s="49"/>
      <c r="D12" s="35" t="str">
        <f>IFERROR(VLOOKUP($C12,'Entocentric lens DB'!$B$6:$U$312,MATCH('Entocentric lens DB'!$D$4,'Entocentric lens DB'!$B$4:$U$4,0),0),"")</f>
        <v/>
      </c>
      <c r="E12" s="35" t="str">
        <f>IFERROR(VLOOKUP($C12,'Entocentric lens DB'!$B$6:$U$312,MATCH('Entocentric lens DB'!$F$4,'Entocentric lens DB'!$B$4:$U$4,0),0),"")</f>
        <v/>
      </c>
      <c r="F12" s="35" t="str">
        <f>IFERROR(VLOOKUP($C12,'Entocentric lens DB'!$B$6:$U$312,MATCH('Entocentric lens DB'!$G$4,'Entocentric lens DB'!$B$4:$U$4,0),0),"")</f>
        <v/>
      </c>
      <c r="G12" s="35" t="str">
        <f>IFERROR(VLOOKUP($C12,'Entocentric lens DB'!$B$6:$U$312,MATCH('Entocentric lens DB'!$H$4,'Entocentric lens DB'!$B$4:$U$4,0),0),"")</f>
        <v/>
      </c>
      <c r="H12" s="35" t="str">
        <f>IFERROR(VLOOKUP($C12,'Entocentric lens DB'!$B$6:$U$312,MATCH('Entocentric lens DB'!$Q$4,'Entocentric lens DB'!$B$4:$U$4,0),0),"")</f>
        <v/>
      </c>
      <c r="I12" s="42" t="str">
        <f>IFERROR(VLOOKUP($C12,'Entocentric lens DB'!$B$6:$U$312,MATCH('Entocentric lens DB'!$R$4,'Entocentric lens DB'!$B$4:$U$4,0),0),"")</f>
        <v/>
      </c>
      <c r="J12" s="35" t="str">
        <f>IFERROR(VLOOKUP($I12,'Optotune lens DB'!$B$5:$I$25,MATCH('Optotune lens DB'!$I$4,'Optotune lens DB'!$B$4:$I$4,0),0),"")</f>
        <v/>
      </c>
      <c r="L12" s="35" t="str">
        <f>IFERROR(VLOOKUP($C12,'Entocentric lens DB'!$B$6:$U$312,MATCH('Entocentric lens DB'!$S$4,'Entocentric lens DB'!$B$4:$U$4,0),0),"")</f>
        <v/>
      </c>
      <c r="M12" s="41" t="str">
        <f>IF(ISBLANK(C12),"",'Entocentric lenses'!$H$3)</f>
        <v/>
      </c>
      <c r="N12" s="80" t="str">
        <f>IF(ISBLANK(C12),"",IF(IFERROR(1000/(1000/$M12+VLOOKUP($I12,'Optotune lens DB'!$B$5:$H$25,MATCH('Optotune lens DB'!$D$4,'Optotune lens DB'!$B$4:$H$4,0),0)),"inf")&lt;0,"inf",IFERROR(1000/(1000/$M12+VLOOKUP($I12,'Optotune lens DB'!$B$5:$H$25,MATCH('Optotune lens DB'!$D$4,'Optotune lens DB'!$B$4:$H$4,0),0)),"inf")))</f>
        <v/>
      </c>
      <c r="O12" s="80" t="str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/>
      </c>
      <c r="P12" s="35"/>
      <c r="Q12" s="45"/>
    </row>
    <row r="13" spans="1:19">
      <c r="B13" s="3" t="str">
        <f>IFERROR(VLOOKUP($C13,'Entocentric lens DB'!$B$6:$U$312,MATCH('Entocentric lens DB'!$C$4,'Entocentric lens DB'!$B$4:$U$4,0),0),"")</f>
        <v/>
      </c>
      <c r="C13" s="49"/>
      <c r="D13" s="35" t="str">
        <f>IFERROR(VLOOKUP($C13,'Entocentric lens DB'!$B$6:$U$312,MATCH('Entocentric lens DB'!$D$4,'Entocentric lens DB'!$B$4:$U$4,0),0),"")</f>
        <v/>
      </c>
      <c r="E13" s="35" t="str">
        <f>IFERROR(VLOOKUP($C13,'Entocentric lens DB'!$B$6:$U$312,MATCH('Entocentric lens DB'!$F$4,'Entocentric lens DB'!$B$4:$U$4,0),0),"")</f>
        <v/>
      </c>
      <c r="F13" s="35" t="str">
        <f>IFERROR(VLOOKUP($C13,'Entocentric lens DB'!$B$6:$U$312,MATCH('Entocentric lens DB'!$G$4,'Entocentric lens DB'!$B$4:$U$4,0),0),"")</f>
        <v/>
      </c>
      <c r="G13" s="35" t="str">
        <f>IFERROR(VLOOKUP($C13,'Entocentric lens DB'!$B$6:$U$312,MATCH('Entocentric lens DB'!$H$4,'Entocentric lens DB'!$B$4:$U$4,0),0),"")</f>
        <v/>
      </c>
      <c r="H13" s="35" t="str">
        <f>IFERROR(VLOOKUP($C13,'Entocentric lens DB'!$B$6:$U$312,MATCH('Entocentric lens DB'!$Q$4,'Entocentric lens DB'!$B$4:$U$4,0),0),"")</f>
        <v/>
      </c>
      <c r="I13" s="42" t="str">
        <f>IFERROR(VLOOKUP($C13,'Entocentric lens DB'!$B$6:$U$312,MATCH('Entocentric lens DB'!$R$4,'Entocentric lens DB'!$B$4:$U$4,0),0),"")</f>
        <v/>
      </c>
      <c r="J13" s="35" t="str">
        <f>IFERROR(VLOOKUP($I13,'Optotune lens DB'!$B$5:$I$25,MATCH('Optotune lens DB'!$I$4,'Optotune lens DB'!$B$4:$I$4,0),0),"")</f>
        <v/>
      </c>
      <c r="L13" s="35" t="str">
        <f>IFERROR(VLOOKUP($C13,'Entocentric lens DB'!$B$6:$U$312,MATCH('Entocentric lens DB'!$S$4,'Entocentric lens DB'!$B$4:$U$4,0),0),"")</f>
        <v/>
      </c>
      <c r="M13" s="41" t="str">
        <f>IF(ISBLANK(C13),"",'Entocentric lenses'!$H$3)</f>
        <v/>
      </c>
      <c r="N13" s="80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/>
      </c>
      <c r="O13" s="80" t="str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/>
      </c>
      <c r="P13" s="35"/>
      <c r="Q13" s="45"/>
    </row>
    <row r="14" spans="1:19">
      <c r="B14" s="3" t="str">
        <f>IFERROR(VLOOKUP($C14,'Entocentric lens DB'!$B$6:$U$312,MATCH('Entocentric lens DB'!$C$4,'Entocentric lens DB'!$B$4:$U$4,0),0),"")</f>
        <v/>
      </c>
      <c r="C14" s="49"/>
      <c r="D14" s="35" t="str">
        <f>IFERROR(VLOOKUP($C14,'Entocentric lens DB'!$B$6:$U$312,MATCH('Entocentric lens DB'!$D$4,'Entocentric lens DB'!$B$4:$U$4,0),0),"")</f>
        <v/>
      </c>
      <c r="E14" s="35" t="str">
        <f>IFERROR(VLOOKUP($C14,'Entocentric lens DB'!$B$6:$U$312,MATCH('Entocentric lens DB'!$F$4,'Entocentric lens DB'!$B$4:$U$4,0),0),"")</f>
        <v/>
      </c>
      <c r="F14" s="35" t="str">
        <f>IFERROR(VLOOKUP($C14,'Entocentric lens DB'!$B$6:$U$312,MATCH('Entocentric lens DB'!$G$4,'Entocentric lens DB'!$B$4:$U$4,0),0),"")</f>
        <v/>
      </c>
      <c r="G14" s="35" t="str">
        <f>IFERROR(VLOOKUP($C14,'Entocentric lens DB'!$B$6:$U$312,MATCH('Entocentric lens DB'!$H$4,'Entocentric lens DB'!$B$4:$U$4,0),0),"")</f>
        <v/>
      </c>
      <c r="H14" s="35" t="str">
        <f>IFERROR(VLOOKUP($C14,'Entocentric lens DB'!$B$6:$U$312,MATCH('Entocentric lens DB'!$Q$4,'Entocentric lens DB'!$B$4:$U$4,0),0),"")</f>
        <v/>
      </c>
      <c r="I14" s="42" t="str">
        <f>IFERROR(VLOOKUP($C14,'Entocentric lens DB'!$B$6:$U$312,MATCH('Entocentric lens DB'!$R$4,'Entocentric lens DB'!$B$4:$U$4,0),0),"")</f>
        <v/>
      </c>
      <c r="J14" s="35" t="str">
        <f>IFERROR(VLOOKUP($I14,'Optotune lens DB'!$B$5:$I$25,MATCH('Optotune lens DB'!$I$4,'Optotune lens DB'!$B$4:$I$4,0),0),"")</f>
        <v/>
      </c>
      <c r="L14" s="35" t="str">
        <f>IFERROR(VLOOKUP($C14,'Entocentric lens DB'!$B$6:$U$312,MATCH('Entocentric lens DB'!$S$4,'Entocentric lens DB'!$B$4:$U$4,0),0),"")</f>
        <v/>
      </c>
      <c r="M14" s="41" t="str">
        <f>IF(ISBLANK(C14),"",'Entocentric lenses'!$H$3)</f>
        <v/>
      </c>
      <c r="N14" s="80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/>
      </c>
      <c r="O14" s="80" t="str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/>
      </c>
      <c r="P14" s="35"/>
      <c r="Q14" s="45"/>
    </row>
    <row r="15" spans="1:19">
      <c r="B15" s="3" t="str">
        <f>IFERROR(VLOOKUP($C15,'Entocentric lens DB'!$B$6:$U$312,MATCH('Entocentric lens DB'!$C$4,'Entocentric lens DB'!$B$4:$U$4,0),0),"")</f>
        <v/>
      </c>
      <c r="C15" s="49"/>
      <c r="D15" s="35" t="str">
        <f>IFERROR(VLOOKUP($C15,'Entocentric lens DB'!$B$6:$U$312,MATCH('Entocentric lens DB'!$D$4,'Entocentric lens DB'!$B$4:$U$4,0),0),"")</f>
        <v/>
      </c>
      <c r="E15" s="35" t="str">
        <f>IFERROR(VLOOKUP($C15,'Entocentric lens DB'!$B$6:$U$312,MATCH('Entocentric lens DB'!$F$4,'Entocentric lens DB'!$B$4:$U$4,0),0),"")</f>
        <v/>
      </c>
      <c r="F15" s="35" t="str">
        <f>IFERROR(VLOOKUP($C15,'Entocentric lens DB'!$B$6:$U$312,MATCH('Entocentric lens DB'!$G$4,'Entocentric lens DB'!$B$4:$U$4,0),0),"")</f>
        <v/>
      </c>
      <c r="G15" s="35" t="str">
        <f>IFERROR(VLOOKUP($C15,'Entocentric lens DB'!$B$6:$U$312,MATCH('Entocentric lens DB'!$H$4,'Entocentric lens DB'!$B$4:$U$4,0),0),"")</f>
        <v/>
      </c>
      <c r="H15" s="35" t="str">
        <f>IFERROR(VLOOKUP($C15,'Entocentric lens DB'!$B$6:$U$312,MATCH('Entocentric lens DB'!$Q$4,'Entocentric lens DB'!$B$4:$U$4,0),0),"")</f>
        <v/>
      </c>
      <c r="I15" s="42" t="str">
        <f>IFERROR(VLOOKUP($C15,'Entocentric lens DB'!$B$6:$U$312,MATCH('Entocentric lens DB'!$R$4,'Entocentric lens DB'!$B$4:$U$4,0),0),"")</f>
        <v/>
      </c>
      <c r="J15" s="35" t="str">
        <f>IFERROR(VLOOKUP($I15,'Optotune lens DB'!$B$5:$I$25,MATCH('Optotune lens DB'!$I$4,'Optotune lens DB'!$B$4:$I$4,0),0),"")</f>
        <v/>
      </c>
      <c r="L15" s="35" t="str">
        <f>IFERROR(VLOOKUP($C15,'Entocentric lens DB'!$B$6:$U$312,MATCH('Entocentric lens DB'!$S$4,'Entocentric lens DB'!$B$4:$U$4,0),0),"")</f>
        <v/>
      </c>
      <c r="M15" s="41" t="str">
        <f>IF(ISBLANK(C15),"",'Entocentric lenses'!$H$3)</f>
        <v/>
      </c>
      <c r="N15" s="32" t="str">
        <f>IF(ISBLANK(C15),"",IF(IFERROR(1000/(1000/$M15+VLOOKUP($I15,'Optotune lens DB'!$B$5:$H$25,MATCH('Optotune lens DB'!$D$4,'Optotune lens DB'!$B$4:$H$4,0),0)),"inf")&lt;0,"inf",IFERROR(1000/(1000/$M15+VLOOKUP($I15,'Optotune lens DB'!$B$5:$H$25,MATCH('Optotune lens DB'!$D$4,'Optotune lens DB'!$B$4:$H$4,0),0)),"inf")))</f>
        <v/>
      </c>
      <c r="O15" s="32" t="str">
        <f>IF(ISBLANK(C15),"",IF(N15="inf",1000/(VLOOKUP($I15,'Optotune lens DB'!$B$5:$H$25,MATCH('Optotune lens DB'!$E$4,'Optotune lens DB'!$B$4:$H$4,0),0)-VLOOKUP($I15,'Optotune lens DB'!$B$5:$H$25,MATCH('Optotune lens DB'!$D$4,'Optotune lens DB'!$B$4:$H$4,0),0)),1000/(1000/$M15+VLOOKUP($I15,'Optotune lens DB'!$B$5:$H$25,MATCH('Optotune lens DB'!$E$4,'Optotune lens DB'!$B$4:$H$4,0),0))))</f>
        <v/>
      </c>
      <c r="P15" s="35"/>
      <c r="Q15" s="45"/>
    </row>
    <row r="16" spans="1:19">
      <c r="D16" s="35"/>
      <c r="E16" s="35"/>
      <c r="F16" s="35"/>
      <c r="G16" s="35"/>
      <c r="H16" s="35"/>
      <c r="I16" s="42"/>
      <c r="J16" s="35"/>
      <c r="L16" s="35"/>
      <c r="M16" s="41" t="str">
        <f>IF(ISBLANK(C16),"",'Entocentric lenses'!$H$3)</f>
        <v/>
      </c>
      <c r="N16" s="32"/>
      <c r="O16" s="32"/>
      <c r="P16" s="35"/>
      <c r="Q16" s="45"/>
    </row>
    <row r="17" spans="2:19">
      <c r="D17" s="35"/>
      <c r="E17" s="35"/>
      <c r="F17" s="35"/>
      <c r="G17" s="35"/>
      <c r="H17" s="35"/>
      <c r="I17" s="42"/>
      <c r="J17" s="35"/>
      <c r="L17" s="35"/>
      <c r="M17" s="41" t="str">
        <f>IF(ISBLANK(C17),"",'Entocentric lenses'!$H$3)</f>
        <v/>
      </c>
      <c r="N17" s="32"/>
      <c r="O17" s="32"/>
      <c r="P17" s="35"/>
      <c r="Q17" s="45"/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IF(ISBLANK(C20),"",'Overview (Tele)'!$H$3)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 t="s">
        <v>0</v>
      </c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30" t="s">
        <v>0</v>
      </c>
      <c r="Q21" s="30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phoneticPr fontId="20" type="noConversion"/>
  <dataValidations disablePrompts="1" count="4">
    <dataValidation type="list" allowBlank="1" showInputMessage="1" showErrorMessage="1" sqref="H5:H20 J5:J20" xr:uid="{00000000-0002-0000-2100-000000000000}">
      <formula1>Prices</formula1>
    </dataValidation>
    <dataValidation type="list" allowBlank="1" showInputMessage="1" showErrorMessage="1" sqref="G5:G20" xr:uid="{00000000-0002-0000-2100-000001000000}">
      <formula1>Filter</formula1>
    </dataValidation>
    <dataValidation type="list" allowBlank="1" showInputMessage="1" showErrorMessage="1" sqref="F5:F20" xr:uid="{00000000-0002-0000-2100-000002000000}">
      <formula1>Formats</formula1>
    </dataValidation>
    <dataValidation type="list" allowBlank="1" showInputMessage="1" showErrorMessage="1" sqref="E5:E20" xr:uid="{00000000-0002-0000-2100-000003000000}">
      <formula1>Mounts</formula1>
    </dataValidation>
  </dataValidations>
  <hyperlinks>
    <hyperlink ref="B2" location="'Entocentric lenses'!A1" display="Back to overview" xr:uid="{600C2103-8F41-48A7-AAC4-1D8DC664322C}"/>
    <hyperlink ref="B23" location="'Entocentric lens DB'!A1" display="Entocentric lens database" xr:uid="{975D6327-CF9B-4240-B44F-702AC8095BCB}"/>
    <hyperlink ref="R7" location="'Entocentric lenses'!A1" display="Back to overview" xr:uid="{4F0360EA-5A6E-4A07-B1FD-3F92077880C6}"/>
    <hyperlink ref="R5" r:id="rId1" xr:uid="{EB3DC8E0-BE0F-4B0B-B370-1F5418963673}"/>
  </hyperlinks>
  <pageMargins left="0.3" right="0.3" top="0.5" bottom="0.5" header="0.1" footer="0.1"/>
  <pageSetup paperSize="9" scale="55" orientation="landscape" r:id="rId2"/>
  <legacy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7">
    <pageSetUpPr fitToPage="1"/>
  </sheetPr>
  <dimension ref="A1:S22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4.1406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9.28515625" style="3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49.140625" style="3" customWidth="1"/>
    <col min="20" max="16384" width="9.140625" style="3"/>
  </cols>
  <sheetData>
    <row r="1" spans="1:19" ht="18.75">
      <c r="A1" s="2"/>
      <c r="B1" s="7" t="s">
        <v>301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Schneider</v>
      </c>
      <c r="C5" s="49" t="s">
        <v>294</v>
      </c>
      <c r="D5" s="35">
        <f>IFERROR(VLOOKUP($C5,'Entocentric lens DB'!$B$6:$U$312,MATCH('Entocentric lens DB'!$D$4,'Entocentric lens DB'!$B$4:$U$4,0),0),"")</f>
        <v>60</v>
      </c>
      <c r="E5" s="35" t="str">
        <f>IFERROR(VLOOKUP($C5,'Entocentric lens DB'!$B$6:$U$312,MATCH('Entocentric lens DB'!$F$4,'Entocentric lens DB'!$B$4:$U$4,0),0),"")</f>
        <v>TFL-mount</v>
      </c>
      <c r="F5" s="35" t="str">
        <f>IFERROR(VLOOKUP($C5,'Entocentric lens DB'!$B$6:$U$312,MATCH('Entocentric lens DB'!$G$4,'Entocentric lens DB'!$B$4:$U$4,0),0),"")</f>
        <v>30mm</v>
      </c>
      <c r="G5" s="35" t="str">
        <f>IFERROR(VLOOKUP($C5,'Entocentric lens DB'!$B$6:$U$312,MATCH('Entocentric lens DB'!$H$4,'Entocentric lens DB'!$B$4:$U$4,0),0),"")</f>
        <v>M37 x 0.75</v>
      </c>
      <c r="H5" s="35" t="str">
        <f>IFERROR(VLOOKUP($C5,'Entocentric lens DB'!$B$6:$U$312,MATCH('Entocentric lens DB'!$Q$4,'Entocentric lens DB'!$B$4:$U$4,0),0),"")</f>
        <v>1000-1500$</v>
      </c>
      <c r="I5" s="42" t="str">
        <f>IFERROR(VLOOKUP($C5,'Entocentric lens DB'!$B$6:$U$312,MATCH('Entocentric lens DB'!$R$4,'Entocentric lens DB'!$B$4:$U$4,0),0),"")</f>
        <v>EL-16-40-TC-VIS-5D</v>
      </c>
      <c r="J5" s="35" t="str">
        <f>IFERROR(VLOOKUP($I5,'Optotune lens DB'!$B$5:$I$25,MATCH('Optotune lens DB'!$I$4,'Optotune lens DB'!$B$4:$I$4,0),0),"")</f>
        <v>500-1000$</v>
      </c>
      <c r="K5" s="3" t="s">
        <v>119</v>
      </c>
      <c r="L5" s="35" t="str">
        <f>IFERROR(VLOOKUP($C5,'Entocentric lens DB'!$B$6:$U$312,MATCH('Entocentric lens DB'!$S$4,'Entocentric lens DB'!$B$4:$U$4,0),0),"")</f>
        <v>NA</v>
      </c>
      <c r="M5" s="41"/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200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3.5</v>
      </c>
      <c r="R5" s="82" t="s">
        <v>129</v>
      </c>
      <c r="S5" s="3" t="s">
        <v>279</v>
      </c>
    </row>
    <row r="6" spans="1:19">
      <c r="B6" s="3" t="str">
        <f>IFERROR(VLOOKUP($C6,'Entocentric lens DB'!$B$6:$U$312,MATCH('Entocentric lens DB'!$C$4,'Entocentric lens DB'!$B$4:$U$4,0),0),"")</f>
        <v>Schneider</v>
      </c>
      <c r="C6" s="49" t="s">
        <v>302</v>
      </c>
      <c r="D6" s="35">
        <f>IFERROR(VLOOKUP($C6,'Entocentric lens DB'!$B$6:$U$312,MATCH('Entocentric lens DB'!$D$4,'Entocentric lens DB'!$B$4:$U$4,0),0),"")</f>
        <v>80</v>
      </c>
      <c r="E6" s="35" t="str">
        <f>IFERROR(VLOOKUP($C6,'Entocentric lens DB'!$B$6:$U$312,MATCH('Entocentric lens DB'!$F$4,'Entocentric lens DB'!$B$4:$U$4,0),0),"")</f>
        <v>TFL-mount</v>
      </c>
      <c r="F6" s="35" t="str">
        <f>IFERROR(VLOOKUP($C6,'Entocentric lens DB'!$B$6:$U$312,MATCH('Entocentric lens DB'!$G$4,'Entocentric lens DB'!$B$4:$U$4,0),0),"")</f>
        <v>30mm</v>
      </c>
      <c r="G6" s="35" t="str">
        <f>IFERROR(VLOOKUP($C6,'Entocentric lens DB'!$B$6:$U$312,MATCH('Entocentric lens DB'!$H$4,'Entocentric lens DB'!$B$4:$U$4,0),0),"")</f>
        <v>M37 x 0.75</v>
      </c>
      <c r="H6" s="35" t="str">
        <f>IFERROR(VLOOKUP($C6,'Entocentric lens DB'!$B$6:$U$312,MATCH('Entocentric lens DB'!$Q$4,'Entocentric lens DB'!$B$4:$U$4,0),0),"")</f>
        <v>1000-1500$</v>
      </c>
      <c r="I6" s="42" t="str">
        <f>IFERROR(VLOOKUP($C6,'Entocentric lens DB'!$B$6:$U$312,MATCH('Entocentric lens DB'!$R$4,'Entocentric lens DB'!$B$4:$U$4,0),0),"")</f>
        <v>EL-16-40-TC-VIS-5D</v>
      </c>
      <c r="J6" s="35" t="str">
        <f>IFERROR(VLOOKUP($I6,'Optotune lens DB'!$B$5:$I$25,MATCH('Optotune lens DB'!$I$4,'Optotune lens DB'!$B$4:$I$4,0),0),"")</f>
        <v>500-1000$</v>
      </c>
      <c r="K6" s="3" t="s">
        <v>119</v>
      </c>
      <c r="L6" s="35" t="str">
        <f>IFERROR(VLOOKUP($C6,'Entocentric lens DB'!$B$6:$U$312,MATCH('Entocentric lens DB'!$S$4,'Entocentric lens DB'!$B$4:$U$4,0),0),"")</f>
        <v>NA</v>
      </c>
      <c r="M6" s="41"/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200</v>
      </c>
      <c r="P6" s="35" t="s">
        <v>115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3.5</v>
      </c>
      <c r="R6" s="82" t="s">
        <v>129</v>
      </c>
      <c r="S6" s="3" t="s">
        <v>279</v>
      </c>
    </row>
    <row r="7" spans="1:19">
      <c r="B7" s="3" t="str">
        <f>IFERROR(VLOOKUP($C7,'Entocentric lens DB'!$B$6:$U$312,MATCH('Entocentric lens DB'!$C$4,'Entocentric lens DB'!$B$4:$U$4,0),0),"")</f>
        <v>Qioptiq</v>
      </c>
      <c r="C7" s="49" t="s">
        <v>235</v>
      </c>
      <c r="D7" s="35">
        <f>IFERROR(VLOOKUP($C7,'Entocentric lens DB'!$B$6:$U$312,MATCH('Entocentric lens DB'!$D$4,'Entocentric lens DB'!$B$4:$U$4,0),0),"")</f>
        <v>75</v>
      </c>
      <c r="E7" s="35" t="str">
        <f>IFERROR(VLOOKUP($C7,'Entocentric lens DB'!$B$6:$U$312,MATCH('Entocentric lens DB'!$F$4,'Entocentric lens DB'!$B$4:$U$4,0),0),"")</f>
        <v>M42-mount</v>
      </c>
      <c r="F7" s="35" t="str">
        <f>IFERROR(VLOOKUP($C7,'Entocentric lens DB'!$B$6:$U$312,MATCH('Entocentric lens DB'!$G$4,'Entocentric lens DB'!$B$4:$U$4,0),0),"")</f>
        <v>60mm</v>
      </c>
      <c r="G7" s="35">
        <f>IFERROR(VLOOKUP($C7,'Entocentric lens DB'!$B$6:$U$312,MATCH('Entocentric lens DB'!$H$4,'Entocentric lens DB'!$B$4:$U$4,0),0),"")</f>
        <v>0</v>
      </c>
      <c r="H7" s="35" t="str">
        <f>IFERROR(VLOOKUP($C7,'Entocentric lens DB'!$B$6:$U$312,MATCH('Entocentric lens DB'!$Q$4,'Entocentric lens DB'!$B$4:$U$4,0),0),"")</f>
        <v>200-500$</v>
      </c>
      <c r="I7" s="42" t="str">
        <f>IFERROR(VLOOKUP($C7,'Entocentric lens DB'!$B$6:$U$312,MATCH('Entocentric lens DB'!$R$4,'Entocentric lens DB'!$B$4:$U$4,0),0),"")</f>
        <v>EL-16-40-TC-VIS-5D-M42</v>
      </c>
      <c r="J7" s="35" t="str">
        <f>IFERROR(VLOOKUP($I7,'Optotune lens DB'!$B$5:$I$25,MATCH('Optotune lens DB'!$I$4,'Optotune lens DB'!$B$4:$I$4,0),0),"")</f>
        <v>500-1000$</v>
      </c>
      <c r="K7" s="3" t="s">
        <v>175</v>
      </c>
      <c r="L7" s="35" t="str">
        <f>IFERROR(VLOOKUP($C7,'Entocentric lens DB'!$B$6:$U$312,MATCH('Entocentric lens DB'!$S$4,'Entocentric lens DB'!$B$4:$U$4,0),0),"")</f>
        <v>NA</v>
      </c>
      <c r="M7" s="41"/>
      <c r="N7" s="41"/>
      <c r="O7" s="41"/>
      <c r="P7" s="35" t="s">
        <v>115</v>
      </c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5</v>
      </c>
      <c r="R7" s="82" t="s">
        <v>209</v>
      </c>
      <c r="S7" s="3" t="s">
        <v>303</v>
      </c>
    </row>
    <row r="8" spans="1:19">
      <c r="B8" s="3" t="str">
        <f>IFERROR(VLOOKUP($C8,'Entocentric lens DB'!$B$6:$U$312,MATCH('Entocentric lens DB'!$C$4,'Entocentric lens DB'!$B$4:$U$4,0),0),"")</f>
        <v>Schneider</v>
      </c>
      <c r="C8" s="28" t="s">
        <v>230</v>
      </c>
      <c r="D8" s="35">
        <f>IFERROR(VLOOKUP($C8,'Entocentric lens DB'!$B$6:$U$312,MATCH('Entocentric lens DB'!$D$4,'Entocentric lens DB'!$B$4:$U$4,0),0),"")</f>
        <v>60</v>
      </c>
      <c r="E8" s="35" t="str">
        <f>IFERROR(VLOOKUP($C8,'Entocentric lens DB'!$B$6:$U$312,MATCH('Entocentric lens DB'!$F$4,'Entocentric lens DB'!$B$4:$U$4,0),0),"")</f>
        <v>M42-mount</v>
      </c>
      <c r="F8" s="35" t="str">
        <f>IFERROR(VLOOKUP($C8,'Entocentric lens DB'!$B$6:$U$312,MATCH('Entocentric lens DB'!$G$4,'Entocentric lens DB'!$B$4:$U$4,0),0),"")</f>
        <v>30mm</v>
      </c>
      <c r="G8" s="35">
        <f>IFERROR(VLOOKUP($C8,'Entocentric lens DB'!$B$6:$U$312,MATCH('Entocentric lens DB'!$H$4,'Entocentric lens DB'!$B$4:$U$4,0),0),"")</f>
        <v>0</v>
      </c>
      <c r="H8" s="35" t="str">
        <f>IFERROR(VLOOKUP($C8,'Entocentric lens DB'!$B$6:$U$312,MATCH('Entocentric lens DB'!$Q$4,'Entocentric lens DB'!$B$4:$U$4,0),0),"")</f>
        <v>500-1000$</v>
      </c>
      <c r="I8" s="42" t="str">
        <f>IFERROR(VLOOKUP($C8,'Entocentric lens DB'!$B$6:$U$312,MATCH('Entocentric lens DB'!$R$4,'Entocentric lens DB'!$B$4:$U$4,0),0),"")</f>
        <v>EL-16-40-TC-VIS-5D-M42</v>
      </c>
      <c r="J8" s="35" t="str">
        <f>IFERROR(VLOOKUP($I8,'Optotune lens DB'!$B$5:$I$25,MATCH('Optotune lens DB'!$I$4,'Optotune lens DB'!$B$4:$I$4,0),0),"")</f>
        <v>500-1000$</v>
      </c>
      <c r="K8" s="3" t="s">
        <v>175</v>
      </c>
      <c r="L8" s="35" t="str">
        <f>IFERROR(VLOOKUP($C8,'Entocentric lens DB'!$B$6:$U$312,MATCH('Entocentric lens DB'!$S$4,'Entocentric lens DB'!$B$4:$U$4,0),0),"")</f>
        <v>10mm</v>
      </c>
      <c r="M8" s="41"/>
      <c r="N8" s="79" t="s">
        <v>288</v>
      </c>
      <c r="O8" s="79">
        <v>350</v>
      </c>
      <c r="P8" s="35" t="s">
        <v>115</v>
      </c>
      <c r="Q8" s="45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>5</v>
      </c>
      <c r="R8" s="82" t="s">
        <v>129</v>
      </c>
      <c r="S8" s="3" t="s">
        <v>296</v>
      </c>
    </row>
    <row r="9" spans="1:19">
      <c r="B9" s="3" t="str">
        <f>IFERROR(VLOOKUP($C9,'Entocentric lens DB'!$B$6:$U$312,MATCH('Entocentric lens DB'!$C$4,'Entocentric lens DB'!$B$4:$U$4,0),0),"")</f>
        <v>Linos</v>
      </c>
      <c r="C9" s="49" t="s">
        <v>297</v>
      </c>
      <c r="D9" s="35">
        <f>IFERROR(VLOOKUP($C9,'Entocentric lens DB'!$B$6:$U$312,MATCH('Entocentric lens DB'!$D$4,'Entocentric lens DB'!$B$4:$U$4,0),0),"")</f>
        <v>60</v>
      </c>
      <c r="E9" s="35" t="str">
        <f>IFERROR(VLOOKUP($C9,'Entocentric lens DB'!$B$6:$U$312,MATCH('Entocentric lens DB'!$F$4,'Entocentric lens DB'!$B$4:$U$4,0),0),"")</f>
        <v>M42-mount</v>
      </c>
      <c r="F9" s="35" t="str">
        <f>IFERROR(VLOOKUP($C9,'Entocentric lens DB'!$B$6:$U$312,MATCH('Entocentric lens DB'!$G$4,'Entocentric lens DB'!$B$4:$U$4,0),0),"")</f>
        <v>60mm</v>
      </c>
      <c r="G9" s="35" t="str">
        <f>IFERROR(VLOOKUP($C9,'Entocentric lens DB'!$B$6:$U$312,MATCH('Entocentric lens DB'!$H$4,'Entocentric lens DB'!$B$4:$U$4,0),0),"")</f>
        <v>Larger</v>
      </c>
      <c r="H9" s="35" t="str">
        <f>IFERROR(VLOOKUP($C9,'Entocentric lens DB'!$B$6:$U$312,MATCH('Entocentric lens DB'!$Q$4,'Entocentric lens DB'!$B$4:$U$4,0),0),"")</f>
        <v>500-1000$</v>
      </c>
      <c r="I9" s="42" t="str">
        <f>IFERROR(VLOOKUP($C9,'Entocentric lens DB'!$B$6:$U$312,MATCH('Entocentric lens DB'!$R$4,'Entocentric lens DB'!$B$4:$U$4,0),0),"")</f>
        <v>EL-16-40-TC-VIS-5D-M42</v>
      </c>
      <c r="J9" s="35" t="str">
        <f>IFERROR(VLOOKUP($I9,'Optotune lens DB'!$B$5:$I$25,MATCH('Optotune lens DB'!$I$4,'Optotune lens DB'!$B$4:$I$4,0),0),"")</f>
        <v>500-1000$</v>
      </c>
      <c r="K9" s="3" t="s">
        <v>298</v>
      </c>
      <c r="L9" s="35" t="str">
        <f>IFERROR(VLOOKUP($C9,'Entocentric lens DB'!$B$6:$U$312,MATCH('Entocentric lens DB'!$S$4,'Entocentric lens DB'!$B$4:$U$4,0),0),"")</f>
        <v>13mm</v>
      </c>
      <c r="M9" s="41"/>
      <c r="N9" s="79" t="s">
        <v>288</v>
      </c>
      <c r="O9" s="79">
        <v>350</v>
      </c>
      <c r="P9" s="35" t="s">
        <v>115</v>
      </c>
      <c r="Q9" s="45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>5</v>
      </c>
    </row>
    <row r="10" spans="1:19">
      <c r="B10" s="3" t="str">
        <f>IFERROR(VLOOKUP($C10,'Entocentric lens DB'!$B$6:$U$312,MATCH('Entocentric lens DB'!$C$4,'Entocentric lens DB'!$B$4:$U$4,0),0),"")</f>
        <v>Linos</v>
      </c>
      <c r="C10" s="49" t="s">
        <v>304</v>
      </c>
      <c r="D10" s="35">
        <f>IFERROR(VLOOKUP($C10,'Entocentric lens DB'!$B$6:$U$312,MATCH('Entocentric lens DB'!$D$4,'Entocentric lens DB'!$B$4:$U$4,0),0),"")</f>
        <v>100</v>
      </c>
      <c r="E10" s="35" t="str">
        <f>IFERROR(VLOOKUP($C10,'Entocentric lens DB'!$B$6:$U$312,MATCH('Entocentric lens DB'!$F$4,'Entocentric lens DB'!$B$4:$U$4,0),0),"")</f>
        <v>M42-mount</v>
      </c>
      <c r="F10" s="35" t="str">
        <f>IFERROR(VLOOKUP($C10,'Entocentric lens DB'!$B$6:$U$312,MATCH('Entocentric lens DB'!$G$4,'Entocentric lens DB'!$B$4:$U$4,0),0),"")</f>
        <v>60mm</v>
      </c>
      <c r="G10" s="35" t="str">
        <f>IFERROR(VLOOKUP($C10,'Entocentric lens DB'!$B$6:$U$312,MATCH('Entocentric lens DB'!$H$4,'Entocentric lens DB'!$B$4:$U$4,0),0),"")</f>
        <v>Larger</v>
      </c>
      <c r="H10" s="35" t="str">
        <f>IFERROR(VLOOKUP($C10,'Entocentric lens DB'!$B$6:$U$312,MATCH('Entocentric lens DB'!$Q$4,'Entocentric lens DB'!$B$4:$U$4,0),0),"")</f>
        <v>500-1000$</v>
      </c>
      <c r="I10" s="42" t="str">
        <f>IFERROR(VLOOKUP($C10,'Entocentric lens DB'!$B$6:$U$312,MATCH('Entocentric lens DB'!$R$4,'Entocentric lens DB'!$B$4:$U$4,0),0),"")</f>
        <v>EL-16-40-TC-VIS-5D-M42</v>
      </c>
      <c r="J10" s="35" t="str">
        <f>IFERROR(VLOOKUP($I10,'Optotune lens DB'!$B$5:$I$25,MATCH('Optotune lens DB'!$I$4,'Optotune lens DB'!$B$4:$I$4,0),0),"")</f>
        <v>500-1000$</v>
      </c>
      <c r="K10" s="3" t="s">
        <v>298</v>
      </c>
      <c r="L10" s="35" t="str">
        <f>IFERROR(VLOOKUP($C10,'Entocentric lens DB'!$B$6:$U$312,MATCH('Entocentric lens DB'!$S$4,'Entocentric lens DB'!$B$4:$U$4,0),0),"")</f>
        <v>47mm</v>
      </c>
      <c r="M10" s="41"/>
      <c r="N10" s="79" t="s">
        <v>288</v>
      </c>
      <c r="O10" s="79">
        <v>350</v>
      </c>
      <c r="P10" s="35" t="s">
        <v>115</v>
      </c>
      <c r="Q10" s="45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>5</v>
      </c>
    </row>
    <row r="11" spans="1:19">
      <c r="B11" s="3" t="str">
        <f>IFERROR(VLOOKUP($C11,'Entocentric lens DB'!$B$6:$U$312,MATCH('Entocentric lens DB'!$C$4,'Entocentric lens DB'!$B$4:$U$4,0),0),"")</f>
        <v>Kowa</v>
      </c>
      <c r="C11" s="49" t="s">
        <v>300</v>
      </c>
      <c r="D11" s="35">
        <f>IFERROR(VLOOKUP($C11,'Entocentric lens DB'!$B$6:$U$312,MATCH('Entocentric lens DB'!$D$4,'Entocentric lens DB'!$B$4:$U$4,0),0),"")</f>
        <v>65</v>
      </c>
      <c r="E11" s="35" t="str">
        <f>IFERROR(VLOOKUP($C11,'Entocentric lens DB'!$B$6:$U$312,MATCH('Entocentric lens DB'!$F$4,'Entocentric lens DB'!$B$4:$U$4,0),0),"")</f>
        <v>M42-mount</v>
      </c>
      <c r="F11" s="35" t="str">
        <f>IFERROR(VLOOKUP($C11,'Entocentric lens DB'!$B$6:$U$312,MATCH('Entocentric lens DB'!$G$4,'Entocentric lens DB'!$B$4:$U$4,0),0),"")</f>
        <v>30mm</v>
      </c>
      <c r="G11" s="35">
        <f>IFERROR(VLOOKUP($C11,'Entocentric lens DB'!$B$6:$U$312,MATCH('Entocentric lens DB'!$H$4,'Entocentric lens DB'!$B$4:$U$4,0),0),"")</f>
        <v>0</v>
      </c>
      <c r="H11" s="35" t="str">
        <f>IFERROR(VLOOKUP($C11,'Entocentric lens DB'!$B$6:$U$312,MATCH('Entocentric lens DB'!$Q$4,'Entocentric lens DB'!$B$4:$U$4,0),0),"")</f>
        <v>1000-1500$</v>
      </c>
      <c r="I11" s="42" t="str">
        <f>IFERROR(VLOOKUP($C11,'Entocentric lens DB'!$B$6:$U$312,MATCH('Entocentric lens DB'!$R$4,'Entocentric lens DB'!$B$4:$U$4,0),0),"")</f>
        <v>EL-16-40-TC-VIS-5D-M42</v>
      </c>
      <c r="J11" s="35" t="str">
        <f>IFERROR(VLOOKUP($I11,'Optotune lens DB'!$B$5:$I$25,MATCH('Optotune lens DB'!$I$4,'Optotune lens DB'!$B$4:$I$4,0),0),"")</f>
        <v>500-1000$</v>
      </c>
      <c r="K11" s="3" t="s">
        <v>298</v>
      </c>
      <c r="L11" s="35" t="str">
        <f>IFERROR(VLOOKUP($C11,'Entocentric lens DB'!$B$6:$U$312,MATCH('Entocentric lens DB'!$S$4,'Entocentric lens DB'!$B$4:$U$4,0),0),"")</f>
        <v>0mm</v>
      </c>
      <c r="M11" s="41"/>
      <c r="N11" s="79" t="s">
        <v>288</v>
      </c>
      <c r="O11" s="79">
        <v>350</v>
      </c>
      <c r="P11" s="35" t="s">
        <v>115</v>
      </c>
      <c r="Q11" s="45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>7.5</v>
      </c>
    </row>
    <row r="12" spans="1:19">
      <c r="B12" s="3" t="str">
        <f>IFERROR(VLOOKUP($C12,'Entocentric lens DB'!$B$6:$U$312,MATCH('Entocentric lens DB'!$C$4,'Entocentric lens DB'!$B$4:$U$4,0),0),"")</f>
        <v/>
      </c>
      <c r="C12" s="49"/>
      <c r="D12" s="35" t="str">
        <f>IFERROR(VLOOKUP($C12,'Entocentric lens DB'!$B$6:$U$312,MATCH('Entocentric lens DB'!$D$4,'Entocentric lens DB'!$B$4:$U$4,0),0),"")</f>
        <v/>
      </c>
      <c r="E12" s="35" t="str">
        <f>IFERROR(VLOOKUP($C12,'Entocentric lens DB'!$B$6:$U$312,MATCH('Entocentric lens DB'!$F$4,'Entocentric lens DB'!$B$4:$U$4,0),0),"")</f>
        <v/>
      </c>
      <c r="F12" s="35" t="str">
        <f>IFERROR(VLOOKUP($C12,'Entocentric lens DB'!$B$6:$U$312,MATCH('Entocentric lens DB'!$G$4,'Entocentric lens DB'!$B$4:$U$4,0),0),"")</f>
        <v/>
      </c>
      <c r="G12" s="35" t="str">
        <f>IFERROR(VLOOKUP($C12,'Entocentric lens DB'!$B$6:$U$312,MATCH('Entocentric lens DB'!$H$4,'Entocentric lens DB'!$B$4:$U$4,0),0),"")</f>
        <v/>
      </c>
      <c r="H12" s="35" t="str">
        <f>IFERROR(VLOOKUP($C12,'Entocentric lens DB'!$B$6:$U$312,MATCH('Entocentric lens DB'!$Q$4,'Entocentric lens DB'!$B$4:$U$4,0),0),"")</f>
        <v/>
      </c>
      <c r="I12" s="42" t="str">
        <f>IFERROR(VLOOKUP($C12,'Entocentric lens DB'!$B$6:$U$312,MATCH('Entocentric lens DB'!$R$4,'Entocentric lens DB'!$B$4:$U$4,0),0),"")</f>
        <v/>
      </c>
      <c r="J12" s="35" t="str">
        <f>IFERROR(VLOOKUP($I12,'Optotune lens DB'!$B$5:$I$25,MATCH('Optotune lens DB'!$I$4,'Optotune lens DB'!$B$4:$I$4,0),0),"")</f>
        <v/>
      </c>
      <c r="L12" s="35" t="str">
        <f>IFERROR(VLOOKUP($C12,'Entocentric lens DB'!$B$6:$U$312,MATCH('Entocentric lens DB'!$S$4,'Entocentric lens DB'!$B$4:$U$4,0),0),"")</f>
        <v/>
      </c>
      <c r="M12" s="41" t="str">
        <f>IF(ISBLANK(C12),"",'Entocentric lenses'!$H$3)</f>
        <v/>
      </c>
      <c r="N12" s="32" t="str">
        <f>IF(ISBLANK(C12),"",IF(IFERROR(1000/(1000/$M12+VLOOKUP($I12,'Optotune lens DB'!$B$5:$H$25,MATCH('Optotune lens DB'!$D$4,'Optotune lens DB'!$B$4:$H$4,0),0)),"inf")&lt;0,"inf",IFERROR(1000/(1000/$M12+VLOOKUP($I12,'Optotune lens DB'!$B$5:$H$25,MATCH('Optotune lens DB'!$D$4,'Optotune lens DB'!$B$4:$H$4,0),0)),"inf")))</f>
        <v/>
      </c>
      <c r="O12" s="32" t="str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/>
      </c>
      <c r="P12" s="35"/>
      <c r="Q12" s="45"/>
    </row>
    <row r="13" spans="1:19">
      <c r="B13" s="3" t="str">
        <f>IFERROR(VLOOKUP($C13,'Entocentric lens DB'!$B$6:$U$312,MATCH('Entocentric lens DB'!$C$4,'Entocentric lens DB'!$B$4:$U$4,0),0),"")</f>
        <v/>
      </c>
      <c r="C13" s="49"/>
      <c r="D13" s="35" t="str">
        <f>IFERROR(VLOOKUP($C13,'Entocentric lens DB'!$B$6:$U$312,MATCH('Entocentric lens DB'!$D$4,'Entocentric lens DB'!$B$4:$U$4,0),0),"")</f>
        <v/>
      </c>
      <c r="E13" s="35" t="str">
        <f>IFERROR(VLOOKUP($C13,'Entocentric lens DB'!$B$6:$U$312,MATCH('Entocentric lens DB'!$F$4,'Entocentric lens DB'!$B$4:$U$4,0),0),"")</f>
        <v/>
      </c>
      <c r="F13" s="35" t="str">
        <f>IFERROR(VLOOKUP($C13,'Entocentric lens DB'!$B$6:$U$312,MATCH('Entocentric lens DB'!$G$4,'Entocentric lens DB'!$B$4:$U$4,0),0),"")</f>
        <v/>
      </c>
      <c r="G13" s="35" t="str">
        <f>IFERROR(VLOOKUP($C13,'Entocentric lens DB'!$B$6:$U$312,MATCH('Entocentric lens DB'!$H$4,'Entocentric lens DB'!$B$4:$U$4,0),0),"")</f>
        <v/>
      </c>
      <c r="H13" s="35" t="str">
        <f>IFERROR(VLOOKUP($C13,'Entocentric lens DB'!$B$6:$U$312,MATCH('Entocentric lens DB'!$Q$4,'Entocentric lens DB'!$B$4:$U$4,0),0),"")</f>
        <v/>
      </c>
      <c r="I13" s="42" t="str">
        <f>IFERROR(VLOOKUP($C13,'Entocentric lens DB'!$B$6:$U$312,MATCH('Entocentric lens DB'!$R$4,'Entocentric lens DB'!$B$4:$U$4,0),0),"")</f>
        <v/>
      </c>
      <c r="J13" s="35" t="str">
        <f>IFERROR(VLOOKUP($I13,'Optotune lens DB'!$B$5:$I$25,MATCH('Optotune lens DB'!$I$4,'Optotune lens DB'!$B$4:$I$4,0),0),"")</f>
        <v/>
      </c>
      <c r="L13" s="35" t="str">
        <f>IFERROR(VLOOKUP($C13,'Entocentric lens DB'!$B$6:$U$312,MATCH('Entocentric lens DB'!$S$4,'Entocentric lens DB'!$B$4:$U$4,0),0),"")</f>
        <v/>
      </c>
      <c r="M13" s="41" t="str">
        <f>IF(ISBLANK(C13),"",'Entocentric lenses'!$H$3)</f>
        <v/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/>
      </c>
      <c r="O13" s="32" t="str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/>
      </c>
      <c r="P13" s="35"/>
      <c r="Q13" s="45"/>
    </row>
    <row r="14" spans="1:19">
      <c r="B14" s="3" t="str">
        <f>IFERROR(VLOOKUP($C14,'Entocentric lens DB'!$B$6:$U$312,MATCH('Entocentric lens DB'!$C$4,'Entocentric lens DB'!$B$4:$U$4,0),0),"")</f>
        <v/>
      </c>
      <c r="C14" s="49"/>
      <c r="D14" s="35" t="str">
        <f>IFERROR(VLOOKUP($C14,'Entocentric lens DB'!$B$6:$U$312,MATCH('Entocentric lens DB'!$D$4,'Entocentric lens DB'!$B$4:$U$4,0),0),"")</f>
        <v/>
      </c>
      <c r="E14" s="35" t="str">
        <f>IFERROR(VLOOKUP($C14,'Entocentric lens DB'!$B$6:$U$312,MATCH('Entocentric lens DB'!$F$4,'Entocentric lens DB'!$B$4:$U$4,0),0),"")</f>
        <v/>
      </c>
      <c r="F14" s="35" t="str">
        <f>IFERROR(VLOOKUP($C14,'Entocentric lens DB'!$B$6:$U$312,MATCH('Entocentric lens DB'!$G$4,'Entocentric lens DB'!$B$4:$U$4,0),0),"")</f>
        <v/>
      </c>
      <c r="G14" s="35" t="str">
        <f>IFERROR(VLOOKUP($C14,'Entocentric lens DB'!$B$6:$U$312,MATCH('Entocentric lens DB'!$H$4,'Entocentric lens DB'!$B$4:$U$4,0),0),"")</f>
        <v/>
      </c>
      <c r="H14" s="35" t="str">
        <f>IFERROR(VLOOKUP($C14,'Entocentric lens DB'!$B$6:$U$312,MATCH('Entocentric lens DB'!$Q$4,'Entocentric lens DB'!$B$4:$U$4,0),0),"")</f>
        <v/>
      </c>
      <c r="I14" s="42" t="str">
        <f>IFERROR(VLOOKUP($C14,'Entocentric lens DB'!$B$6:$U$312,MATCH('Entocentric lens DB'!$R$4,'Entocentric lens DB'!$B$4:$U$4,0),0),"")</f>
        <v/>
      </c>
      <c r="J14" s="35" t="str">
        <f>IFERROR(VLOOKUP($I14,'Optotune lens DB'!$B$5:$I$25,MATCH('Optotune lens DB'!$I$4,'Optotune lens DB'!$B$4:$I$4,0),0),"")</f>
        <v/>
      </c>
      <c r="L14" s="35" t="str">
        <f>IFERROR(VLOOKUP($C14,'Entocentric lens DB'!$B$6:$U$312,MATCH('Entocentric lens DB'!$S$4,'Entocentric lens DB'!$B$4:$U$4,0),0),"")</f>
        <v/>
      </c>
      <c r="M14" s="41" t="str">
        <f>IF(ISBLANK(C14),"",'Entocentric lenses'!$H$3)</f>
        <v/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/>
      </c>
      <c r="O14" s="32" t="str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/>
      </c>
      <c r="P14" s="35"/>
      <c r="Q14" s="45"/>
    </row>
    <row r="15" spans="1:19">
      <c r="D15" s="35"/>
      <c r="E15" s="35"/>
      <c r="F15" s="35"/>
      <c r="G15" s="35"/>
      <c r="H15" s="35"/>
      <c r="I15" s="42"/>
      <c r="J15" s="35"/>
      <c r="L15" s="35"/>
      <c r="M15" s="41" t="str">
        <f>IF(ISBLANK(C15),"",'Entocentric lenses'!$H$3)</f>
        <v/>
      </c>
      <c r="N15" s="32"/>
      <c r="O15" s="32"/>
      <c r="P15" s="35"/>
      <c r="Q15" s="45"/>
    </row>
    <row r="16" spans="1:19">
      <c r="D16" s="35"/>
      <c r="E16" s="35"/>
      <c r="F16" s="35"/>
      <c r="G16" s="35"/>
      <c r="H16" s="35"/>
      <c r="I16" s="42"/>
      <c r="J16" s="35"/>
      <c r="L16" s="35"/>
      <c r="M16" s="41" t="str">
        <f>IF(ISBLANK(C16),"",'Entocentric lenses'!$H$3)</f>
        <v/>
      </c>
      <c r="N16" s="32"/>
      <c r="O16" s="32"/>
      <c r="P16" s="35"/>
      <c r="Q16" s="45"/>
    </row>
    <row r="17" spans="2:19">
      <c r="B17" s="3" t="str">
        <f>IFERROR(VLOOKUP($C17,'Entocentric lens DB'!$B$6:$U$312,MATCH('Entocentric lens DB'!$C$4,'Entocentric lens DB'!$B$4:$U$4,0),0),"")</f>
        <v/>
      </c>
      <c r="D17" s="35" t="str">
        <f>IFERROR(VLOOKUP($C17,'Entocentric lens DB'!$B$6:$U$312,MATCH('Entocentric lens DB'!$D$4,'Entocentric lens DB'!$B$4:$U$4,0),0),"")</f>
        <v/>
      </c>
      <c r="E17" s="35" t="str">
        <f>IFERROR(VLOOKUP($C17,'Entocentric lens DB'!$B$6:$U$312,MATCH('Entocentric lens DB'!$F$4,'Entocentric lens DB'!$B$4:$U$4,0),0),"")</f>
        <v/>
      </c>
      <c r="F17" s="35" t="str">
        <f>IFERROR(VLOOKUP($C17,'Entocentric lens DB'!$B$6:$U$312,MATCH('Entocentric lens DB'!$G$4,'Entocentric lens DB'!$B$4:$U$4,0),0),"")</f>
        <v/>
      </c>
      <c r="G17" s="35" t="str">
        <f>IFERROR(VLOOKUP($C17,'Entocentric lens DB'!$B$6:$U$312,MATCH('Entocentric lens DB'!$H$4,'Entocentric lens DB'!$B$4:$U$4,0),0),"")</f>
        <v/>
      </c>
      <c r="H17" s="35" t="str">
        <f>IFERROR(VLOOKUP($C17,'Entocentric lens DB'!$B$6:$U$312,MATCH('Entocentric lens DB'!$Q$4,'Entocentric lens DB'!$B$4:$U$4,0),0),"")</f>
        <v/>
      </c>
      <c r="I17" s="42" t="str">
        <f>IFERROR(VLOOKUP($C17,'Entocentric lens DB'!$B$6:$U$312,MATCH('Entocentric lens DB'!$R$4,'Entocentric lens DB'!$B$4:$U$4,0),0),"")</f>
        <v/>
      </c>
      <c r="J17" s="35" t="str">
        <f>IFERROR(VLOOKUP($I17,'Optotune lens DB'!$B$5:$I$25,MATCH('Optotune lens DB'!$I$4,'Optotune lens DB'!$B$4:$I$4,0),0),"")</f>
        <v/>
      </c>
      <c r="L17" s="35" t="str">
        <f>IFERROR(VLOOKUP($C17,'Entocentric lens DB'!$B$6:$U$312,MATCH('Entocentric lens DB'!$S$4,'Entocentric lens DB'!$B$4:$U$4,0),0),"")</f>
        <v/>
      </c>
      <c r="M17" s="41" t="str">
        <f>IF(ISBLANK(C17),"",'Entocentric lenses'!$H$3)</f>
        <v/>
      </c>
      <c r="N17" s="32" t="str">
        <f>IF(ISBLANK(C17),"",IF(IFERROR(1000/(1000/$M17+VLOOKUP($I17,'Optotune lens DB'!$B$5:$H$25,MATCH('Optotune lens DB'!$D$4,'Optotune lens DB'!$B$4:$H$4,0),0)),"inf")&lt;0,"inf",IFERROR(1000/(1000/$M17+VLOOKUP($I17,'Optotune lens DB'!$B$5:$H$25,MATCH('Optotune lens DB'!$D$4,'Optotune lens DB'!$B$4:$H$4,0),0)),"inf")))</f>
        <v/>
      </c>
      <c r="O17" s="32" t="str">
        <f>IF(ISBLANK(C17),"",IF(N17="inf",1000/(VLOOKUP($I17,'Optotune lens DB'!$B$5:$H$25,MATCH('Optotune lens DB'!$E$4,'Optotune lens DB'!$B$4:$H$4,0),0)-VLOOKUP($I17,'Optotune lens DB'!$B$5:$H$25,MATCH('Optotune lens DB'!$D$4,'Optotune lens DB'!$B$4:$H$4,0),0)),1000/(1000/$M17+VLOOKUP($I17,'Optotune lens DB'!$B$5:$H$25,MATCH('Optotune lens DB'!$E$4,'Optotune lens DB'!$B$4:$H$4,0),0))))</f>
        <v/>
      </c>
      <c r="P17" s="35"/>
      <c r="Q17" s="45" t="str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/>
      </c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IF(ISBLANK(C19),"",'Overview (Tele)'!$H$3)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1" t="s">
        <v>121</v>
      </c>
      <c r="C20" s="30" t="s">
        <v>0</v>
      </c>
      <c r="D20" s="30" t="s">
        <v>0</v>
      </c>
      <c r="E20" s="30" t="s">
        <v>0</v>
      </c>
      <c r="F20" s="30" t="s">
        <v>0</v>
      </c>
      <c r="G20" s="30" t="s">
        <v>0</v>
      </c>
      <c r="H20" s="30" t="s">
        <v>0</v>
      </c>
      <c r="I20" s="30" t="s">
        <v>0</v>
      </c>
      <c r="J20" s="30" t="s">
        <v>0</v>
      </c>
      <c r="K20" s="30" t="s">
        <v>0</v>
      </c>
      <c r="L20" s="30" t="s">
        <v>0</v>
      </c>
      <c r="M20" s="30" t="s">
        <v>0</v>
      </c>
      <c r="N20" s="30" t="s">
        <v>0</v>
      </c>
      <c r="O20" s="30" t="s">
        <v>0</v>
      </c>
      <c r="P20" s="30" t="s">
        <v>0</v>
      </c>
      <c r="Q20" s="30" t="s">
        <v>0</v>
      </c>
      <c r="R20" s="30" t="s">
        <v>0</v>
      </c>
      <c r="S20" s="30" t="s">
        <v>0</v>
      </c>
    </row>
    <row r="22" spans="2:19">
      <c r="B22" s="158" t="s">
        <v>64</v>
      </c>
    </row>
  </sheetData>
  <phoneticPr fontId="20" type="noConversion"/>
  <dataValidations disablePrompts="1" count="4">
    <dataValidation type="list" allowBlank="1" showInputMessage="1" showErrorMessage="1" sqref="E5:E19" xr:uid="{00000000-0002-0000-2200-000000000000}">
      <formula1>Mounts</formula1>
    </dataValidation>
    <dataValidation type="list" allowBlank="1" showInputMessage="1" showErrorMessage="1" sqref="F5:F19" xr:uid="{00000000-0002-0000-2200-000001000000}">
      <formula1>Formats</formula1>
    </dataValidation>
    <dataValidation type="list" allowBlank="1" showInputMessage="1" showErrorMessage="1" sqref="G5:G19" xr:uid="{00000000-0002-0000-2200-000002000000}">
      <formula1>Filter</formula1>
    </dataValidation>
    <dataValidation type="list" allowBlank="1" showInputMessage="1" showErrorMessage="1" sqref="J5:J19 H5:H19" xr:uid="{00000000-0002-0000-2200-000003000000}">
      <formula1>Prices</formula1>
    </dataValidation>
  </dataValidations>
  <hyperlinks>
    <hyperlink ref="B2" location="'Entocentric lenses'!A1" display="Back to overview" xr:uid="{04C2C18C-908D-49A5-AD7B-93042D9F5D24}"/>
    <hyperlink ref="B22" location="'Entocentric lens DB'!A1" display="Entocentric lens database" xr:uid="{7DB5E4F6-5950-4B32-A4EF-29F1BBCE4E0D}"/>
    <hyperlink ref="R7" r:id="rId1" xr:uid="{F722C4DD-83A6-45D0-B903-4511FB9DD5C8}"/>
    <hyperlink ref="R8" r:id="rId2" xr:uid="{B938BDA6-8ED1-4C47-AC88-09AB10FFD59A}"/>
    <hyperlink ref="R5" r:id="rId3" xr:uid="{DD6EA712-9296-4058-9DE6-E307BAD9E59A}"/>
    <hyperlink ref="R6" r:id="rId4" xr:uid="{AFFA7EAA-8998-477A-AA07-004BA83B7CF5}"/>
  </hyperlinks>
  <pageMargins left="0.3" right="0.3" top="0.5" bottom="0.5" header="0.1" footer="0.1"/>
  <pageSetup paperSize="9" scale="54" orientation="landscape" r:id="rId5"/>
  <legacyDrawing r:id="rId6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B4C3C-BFB2-4B49-8056-8B2B63E6A182}">
  <sheetPr codeName="Sheet43">
    <pageSetUpPr fitToPage="1"/>
  </sheetPr>
  <dimension ref="A1:O21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Edmund Optics</v>
      </c>
      <c r="C5" s="156" t="s">
        <v>311</v>
      </c>
      <c r="D5" s="35">
        <f>IFERROR(VLOOKUP($C5,'Telecentric lens DB'!$B$4:$S$486,MATCH(D$4,'Telecentric lens DB'!$B$4:$S$4,0),0),"")</f>
        <v>0.15</v>
      </c>
      <c r="E5" s="35" t="str">
        <f>IFERROR(VLOOKUP($C5,'Telecentric lens DB'!$B$4:$S$486,MATCH(E$4,'Telecentric lens DB'!$B$4:$S$4,0),0),"")</f>
        <v>169 - 265</v>
      </c>
      <c r="F5" s="35" t="str">
        <f>IFERROR(VLOOKUP($C5,'Telecentric lens DB'!$B$4:$S$486,MATCH(F$4,'Telecentric lens DB'!$B$4:$S$4,0),0),"")</f>
        <v>C-mount</v>
      </c>
      <c r="G5" s="35" t="str">
        <f>IFERROR(VLOOKUP($C5,'Telecentric lens DB'!$B$4:$S$486,MATCH(G$4,'Telecentric lens DB'!$B$4:$S$4,0),0),"")</f>
        <v>1/2"</v>
      </c>
      <c r="H5" s="45" t="str">
        <f>IFERROR(IF(VLOOKUP($C5,'Telecentric lens DB'!$B$4:$S$486,MATCH(H$4,'Telecentric lens DB'!$B$4:$S$4,0),0)=0,"",VLOOKUP($C5,'Telecentric lens DB'!$B$4:$S$486,MATCH(H$4,'Telecentric lens DB'!$B$4:$S$4,0),0)),"")</f>
        <v>f/10</v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>EL-10-30-Ci-VIS-LD</v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1500-2000$</v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B6" s="3" t="str">
        <f>IFERROR(VLOOKUP($C6,'Telecentric lens DB'!$B$4:$S$486,MATCH(B$4,'Telecentric lens DB'!$B$4:$S$4,0),0),"")</f>
        <v/>
      </c>
      <c r="C6" s="156" t="s">
        <v>312</v>
      </c>
      <c r="D6" s="35" t="str">
        <f>IFERROR(VLOOKUP($C6,'Telecentric lens DB'!$B$4:$S$486,MATCH(D$4,'Telecentric lens DB'!$B$4:$S$4,0),0),"")</f>
        <v/>
      </c>
      <c r="E6" s="35" t="str">
        <f>IFERROR(VLOOKUP($C6,'Telecentric lens DB'!$B$4:$S$486,MATCH(E$4,'Telecentric lens DB'!$B$4:$S$4,0),0),"")</f>
        <v/>
      </c>
      <c r="F6" s="35" t="str">
        <f>IFERROR(VLOOKUP($C6,'Telecentric lens DB'!$B$4:$S$486,MATCH(F$4,'Telecentric lens DB'!$B$4:$S$4,0),0),"")</f>
        <v/>
      </c>
      <c r="G6" s="35" t="str">
        <f>IFERROR(VLOOKUP($C6,'Telecentric lens DB'!$B$4:$S$486,MATCH(G$4,'Telecentric lens DB'!$B$4:$S$4,0),0),"")</f>
        <v/>
      </c>
      <c r="H6" s="45" t="str">
        <f>IFERROR(IF(VLOOKUP($C6,'Telecentric lens DB'!$B$4:$S$486,MATCH(H$4,'Telecentric lens DB'!$B$4:$S$4,0),0)=0,"",VLOOKUP($C6,'Telecentric lens DB'!$B$4:$S$486,MATCH(H$4,'Telecentric lens DB'!$B$4:$S$4,0),0)),"")</f>
        <v/>
      </c>
      <c r="I6" s="153" t="str">
        <f>IFERROR(IF(VLOOKUP($C6,'Telecentric lens DB'!$B$4:$S$486,MATCH(I$4,'Telecentric lens DB'!$B$4:$S$4,0),0)=0,"",VLOOKUP($C6,'Telecentric lens DB'!$B$4:$S$486,MATCH(I$4,'Telecentric lens DB'!$B$4:$S$4,0),0)),"")</f>
        <v/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/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/>
      </c>
      <c r="M6" s="35" t="str">
        <f>IFERROR(IF(VLOOKUP($C6,'Telecentric lens DB'!$B$4:$S$486,MATCH(M$4,'Telecentric lens DB'!$B$4:$S$4,0),0)=0,"",VLOOKUP($C6,'Telecentric lens DB'!$B$4:$S$486,MATCH(M$4,'Telecentric lens DB'!$B$4:$S$4,0),0)),"")</f>
        <v/>
      </c>
      <c r="N6" s="45" t="str">
        <f>IFERROR(IF(VLOOKUP($C6,'Telecentric lens DB'!$B$4:$S$486,MATCH(N$4,'Telecentric lens DB'!$B$4:$S$4,0),0)=0,"",VLOOKUP($C6,'Telecentric lens DB'!$B$4:$S$486,MATCH(N$4,'Telecentric lens DB'!$B$4:$S$4,0),0)),"")</f>
        <v/>
      </c>
    </row>
    <row r="7" spans="1:15">
      <c r="B7" s="3" t="str">
        <f>IFERROR(VLOOKUP($C7,'Telecentric lens DB'!$B$4:$S$486,MATCH(B$4,'Telecentric lens DB'!$B$4:$S$4,0),0),"")</f>
        <v/>
      </c>
      <c r="D7" s="35" t="str">
        <f>IFERROR(VLOOKUP($C7,'Telecentric lens DB'!$B$4:$S$486,MATCH(D$4,'Telecentric lens DB'!$B$4:$S$4,0),0),"")</f>
        <v/>
      </c>
      <c r="E7" s="35" t="str">
        <f>IFERROR(VLOOKUP($C7,'Telecentric lens DB'!$B$4:$S$486,MATCH(E$4,'Telecentric lens DB'!$B$4:$S$4,0),0),"")</f>
        <v/>
      </c>
      <c r="F7" s="35" t="str">
        <f>IFERROR(VLOOKUP($C7,'Telecentric lens DB'!$B$4:$S$486,MATCH(F$4,'Telecentric lens DB'!$B$4:$S$4,0),0),"")</f>
        <v/>
      </c>
      <c r="G7" s="35" t="str">
        <f>IFERROR(VLOOKUP($C7,'Telecentric lens DB'!$B$4:$S$486,MATCH(G$4,'Telecentric lens DB'!$B$4:$S$4,0),0),"")</f>
        <v/>
      </c>
      <c r="H7" s="45" t="str">
        <f>IFERROR(IF(VLOOKUP($C7,'Telecentric lens DB'!$B$4:$S$486,MATCH(H$4,'Telecentric lens DB'!$B$4:$S$4,0),0)=0,"",VLOOKUP($C7,'Telecentric lens DB'!$B$4:$S$486,MATCH(H$4,'Telecentric lens DB'!$B$4:$S$4,0),0)),"")</f>
        <v/>
      </c>
      <c r="I7" s="153" t="str">
        <f>IFERROR(IF(VLOOKUP($C7,'Telecentric lens DB'!$B$4:$S$486,MATCH(I$4,'Telecentric lens DB'!$B$4:$S$4,0),0)=0,"",VLOOKUP($C7,'Telecentric lens DB'!$B$4:$S$486,MATCH(I$4,'Telecentric lens DB'!$B$4:$S$4,0),0)),"")</f>
        <v/>
      </c>
      <c r="J7" s="45" t="str">
        <f>IFERROR(IF(VLOOKUP($C7,'Telecentric lens DB'!$B$4:$S$486,MATCH(J$4,'Telecentric lens DB'!$B$4:$S$4,0),0)=0,"",VLOOKUP($C7,'Telecentric lens DB'!$B$4:$S$486,MATCH(J$4,'Telecentric lens DB'!$B$4:$S$4,0),0)),"")</f>
        <v/>
      </c>
      <c r="K7" s="42" t="str">
        <f>IFERROR(IF(VLOOKUP($C7,'Telecentric lens DB'!$B$4:$S$486,MATCH(K$4,'Telecentric lens DB'!$B$4:$S$4,0),0)=0,"",VLOOKUP($C7,'Telecentric lens DB'!$B$4:$S$486,MATCH(K$4,'Telecentric lens DB'!$B$4:$S$4,0),0)),"")</f>
        <v/>
      </c>
      <c r="L7" s="153" t="str">
        <f>IFERROR(IF(VLOOKUP($C7,'Telecentric lens DB'!$B$4:$S$486,MATCH(L$4,'Telecentric lens DB'!$B$4:$S$4,0),0)=0,"",VLOOKUP($C7,'Telecentric lens DB'!$B$4:$S$486,MATCH(L$4,'Telecentric lens DB'!$B$4:$S$4,0),0)),"")</f>
        <v/>
      </c>
      <c r="M7" s="35" t="str">
        <f>IFERROR(IF(VLOOKUP($C7,'Telecentric lens DB'!$B$4:$S$486,MATCH(M$4,'Telecentric lens DB'!$B$4:$S$4,0),0)=0,"",VLOOKUP($C7,'Telecentric lens DB'!$B$4:$S$486,MATCH(M$4,'Telecentric lens DB'!$B$4:$S$4,0),0)),"")</f>
        <v/>
      </c>
      <c r="N7" s="45" t="str">
        <f>IFERROR(IF(VLOOKUP($C7,'Telecentric lens DB'!$B$4:$S$486,MATCH(N$4,'Telecentric lens DB'!$B$4:$S$4,0),0)=0,"",VLOOKUP($C7,'Telecentric lens DB'!$B$4:$S$486,MATCH(N$4,'Telecentric lens DB'!$B$4:$S$4,0),0)),"")</f>
        <v/>
      </c>
    </row>
    <row r="8" spans="1:15">
      <c r="B8" s="3" t="str">
        <f>IFERROR(VLOOKUP($C8,'Telecentric lens DB'!$B$4:$S$486,MATCH(B$4,'Telecentric lens DB'!$B$4:$S$4,0),0),"")</f>
        <v/>
      </c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45" t="str">
        <f>IFERROR(IF(VLOOKUP($C8,'Telecentric lens DB'!$B$4:$S$486,MATCH(H$4,'Telecentric lens DB'!$B$4:$S$4,0),0)=0,"",VLOOKUP($C8,'Telecentric lens DB'!$B$4:$S$486,MATCH(H$4,'Telecentric lens DB'!$B$4:$S$4,0),0)),"")</f>
        <v/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/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C13" s="49"/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4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153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4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42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153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45" t="str">
        <f>IFERROR(IF(VLOOKUP($C17,'Telecentric lens DB'!$B$4:$S$486,MATCH(N$4,'Telecentric lens DB'!$B$4:$S$4,0),0)=0,"",VLOOKUP($C17,'Telecentric lens DB'!$B$4:$S$486,MATCH(N$4,'Telecentric lens DB'!$B$4:$S$4,0),0)),"")</f>
        <v/>
      </c>
    </row>
    <row r="18" spans="2:15">
      <c r="B18" s="3" t="str">
        <f>IFERROR(VLOOKUP($C18,'Telecentric lens DB'!$B$4:$S$486,MATCH(B$4,'Telecentric lens DB'!$B$4:$S$4,0),0),"")</f>
        <v/>
      </c>
      <c r="D18" s="35" t="str">
        <f>IFERROR(VLOOKUP($C18,'Telecentric lens DB'!$B$4:$S$486,MATCH(D$4,'Telecentric lens DB'!$B$4:$S$4,0),0),"")</f>
        <v/>
      </c>
      <c r="E18" s="35" t="str">
        <f>IFERROR(VLOOKUP($C18,'Telecentric lens DB'!$B$4:$S$486,MATCH(E$4,'Telecentric lens DB'!$B$4:$S$4,0),0),"")</f>
        <v/>
      </c>
      <c r="F18" s="35" t="str">
        <f>IFERROR(VLOOKUP($C18,'Telecentric lens DB'!$B$4:$S$486,MATCH(F$4,'Telecentric lens DB'!$B$4:$S$4,0),0),"")</f>
        <v/>
      </c>
      <c r="G18" s="35" t="str">
        <f>IFERROR(VLOOKUP($C18,'Telecentric lens DB'!$B$4:$S$486,MATCH(G$4,'Telecentric lens DB'!$B$4:$S$4,0),0),"")</f>
        <v/>
      </c>
      <c r="H18" s="45" t="str">
        <f>IFERROR(IF(VLOOKUP($C18,'Telecentric lens DB'!$B$4:$S$486,MATCH(H$4,'Telecentric lens DB'!$B$4:$S$4,0),0)=0,"",VLOOKUP($C18,'Telecentric lens DB'!$B$4:$S$486,MATCH(H$4,'Telecentric lens DB'!$B$4:$S$4,0),0)),"")</f>
        <v/>
      </c>
      <c r="I18" s="153" t="str">
        <f>IFERROR(IF(VLOOKUP($C18,'Telecentric lens DB'!$B$4:$S$486,MATCH(I$4,'Telecentric lens DB'!$B$4:$S$4,0),0)=0,"",VLOOKUP($C18,'Telecentric lens DB'!$B$4:$S$486,MATCH(I$4,'Telecentric lens DB'!$B$4:$S$4,0),0)),"")</f>
        <v/>
      </c>
      <c r="J18" s="45" t="str">
        <f>IFERROR(IF(VLOOKUP($C18,'Telecentric lens DB'!$B$4:$S$486,MATCH(J$4,'Telecentric lens DB'!$B$4:$S$4,0),0)=0,"",VLOOKUP($C18,'Telecentric lens DB'!$B$4:$S$486,MATCH(J$4,'Telecentric lens DB'!$B$4:$S$4,0),0)),"")</f>
        <v/>
      </c>
      <c r="K18" s="42" t="str">
        <f>IFERROR(IF(VLOOKUP($C18,'Telecentric lens DB'!$B$4:$S$486,MATCH(K$4,'Telecentric lens DB'!$B$4:$S$4,0),0)=0,"",VLOOKUP($C18,'Telecentric lens DB'!$B$4:$S$486,MATCH(K$4,'Telecentric lens DB'!$B$4:$S$4,0),0)),"")</f>
        <v/>
      </c>
      <c r="L18" s="153" t="str">
        <f>IFERROR(IF(VLOOKUP($C18,'Telecentric lens DB'!$B$4:$S$486,MATCH(L$4,'Telecentric lens DB'!$B$4:$S$4,0),0)=0,"",VLOOKUP($C18,'Telecentric lens DB'!$B$4:$S$486,MATCH(L$4,'Telecentric lens DB'!$B$4:$S$4,0),0)),"")</f>
        <v/>
      </c>
      <c r="M18" s="35" t="str">
        <f>IFERROR(IF(VLOOKUP($C18,'Telecentric lens DB'!$B$4:$S$486,MATCH(M$4,'Telecentric lens DB'!$B$4:$S$4,0),0)=0,"",VLOOKUP($C18,'Telecentric lens DB'!$B$4:$S$486,MATCH(M$4,'Telecentric lens DB'!$B$4:$S$4,0),0)),"")</f>
        <v/>
      </c>
      <c r="N18" s="45" t="str">
        <f>IFERROR(IF(VLOOKUP($C18,'Telecentric lens DB'!$B$4:$S$486,MATCH(N$4,'Telecentric lens DB'!$B$4:$S$4,0),0)=0,"",VLOOKUP($C18,'Telecentric lens DB'!$B$4:$S$486,MATCH(N$4,'Telecentric lens DB'!$B$4:$S$4,0),0)),"")</f>
        <v/>
      </c>
    </row>
    <row r="19" spans="2:15">
      <c r="B19" s="31" t="s">
        <v>121</v>
      </c>
      <c r="C19" s="30" t="s">
        <v>0</v>
      </c>
      <c r="D19" s="30" t="s">
        <v>0</v>
      </c>
      <c r="E19" s="30"/>
      <c r="F19" s="30" t="s">
        <v>0</v>
      </c>
      <c r="G19" s="30" t="s">
        <v>0</v>
      </c>
      <c r="H19" s="30" t="s">
        <v>0</v>
      </c>
      <c r="I19" s="30" t="s">
        <v>0</v>
      </c>
      <c r="J19" s="30" t="s">
        <v>0</v>
      </c>
      <c r="K19" s="30" t="s">
        <v>0</v>
      </c>
      <c r="L19" s="30" t="s">
        <v>0</v>
      </c>
      <c r="M19" s="30" t="s">
        <v>0</v>
      </c>
      <c r="N19" s="30" t="s">
        <v>0</v>
      </c>
      <c r="O19" s="30" t="s">
        <v>0</v>
      </c>
    </row>
    <row r="21" spans="2:15">
      <c r="B21" s="8" t="s">
        <v>65</v>
      </c>
    </row>
  </sheetData>
  <dataValidations disablePrompts="1" count="3">
    <dataValidation type="list" allowBlank="1" showInputMessage="1" showErrorMessage="1" sqref="M5:M18" xr:uid="{3036BAEB-1FB9-4776-B52A-C975D3BDA73F}">
      <formula1>Prices</formula1>
    </dataValidation>
    <dataValidation type="list" allowBlank="1" showInputMessage="1" showErrorMessage="1" sqref="G5:G18" xr:uid="{9FF5490B-B80D-4BDF-AA03-0F413459595D}">
      <formula1>Formats</formula1>
    </dataValidation>
    <dataValidation type="list" allowBlank="1" showInputMessage="1" showErrorMessage="1" sqref="F5:F18" xr:uid="{8FC06414-3256-450C-B04B-E15A47F3FE0D}">
      <formula1>Mounts</formula1>
    </dataValidation>
  </dataValidations>
  <hyperlinks>
    <hyperlink ref="B2" location="'Telecentric lenses'!A1" display="Back to overview" xr:uid="{022B5BB6-37C9-48C6-A135-E8BE0424FFDE}"/>
    <hyperlink ref="B21" location="'Telecentric lens DB'!A1" display="Telecentric lens database" xr:uid="{615F8134-709F-44F4-A030-EB134AC9A08A}"/>
    <hyperlink ref="C5" r:id="rId1" xr:uid="{0DE3FB03-D054-45C1-99B3-54CC7E54E6D7}"/>
    <hyperlink ref="C6" r:id="rId2" xr:uid="{AC6063BE-E559-4F2C-AE45-F70D082EEEBE}"/>
  </hyperlinks>
  <pageMargins left="0.3" right="0.3" top="0.5" bottom="0.5" header="0.1" footer="0.1"/>
  <pageSetup paperSize="9" scale="61" orientation="landscape" r:id="rId3"/>
  <legacyDrawing r:id="rId4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C27D5-B393-4969-A30C-775156E236CD}">
  <sheetPr>
    <pageSetUpPr fitToPage="1"/>
  </sheetPr>
  <dimension ref="A1:O21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313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Edmund Optics</v>
      </c>
      <c r="C5" s="156" t="s">
        <v>314</v>
      </c>
      <c r="D5" s="35">
        <f>IFERROR(VLOOKUP($C5,'Telecentric lens DB'!$B$4:$S$486,MATCH(D$4,'Telecentric lens DB'!$B$4:$S$4,0),0),"")</f>
        <v>0.25</v>
      </c>
      <c r="E5" s="35" t="str">
        <f>IFERROR(VLOOKUP($C5,'Telecentric lens DB'!$B$4:$S$486,MATCH(E$4,'Telecentric lens DB'!$B$4:$S$4,0),0),"")</f>
        <v>91 - 173</v>
      </c>
      <c r="F5" s="35" t="str">
        <f>IFERROR(VLOOKUP($C5,'Telecentric lens DB'!$B$4:$S$486,MATCH(F$4,'Telecentric lens DB'!$B$4:$S$4,0),0),"")</f>
        <v>C-mount</v>
      </c>
      <c r="G5" s="35" t="str">
        <f>IFERROR(VLOOKUP($C5,'Telecentric lens DB'!$B$4:$S$486,MATCH(G$4,'Telecentric lens DB'!$B$4:$S$4,0),0),"")</f>
        <v>1/2"</v>
      </c>
      <c r="H5" s="45" t="str">
        <f>IFERROR(IF(VLOOKUP($C5,'Telecentric lens DB'!$B$4:$S$486,MATCH(H$4,'Telecentric lens DB'!$B$4:$S$4,0),0)=0,"",VLOOKUP($C5,'Telecentric lens DB'!$B$4:$S$486,MATCH(H$4,'Telecentric lens DB'!$B$4:$S$4,0),0)),"")</f>
        <v>f/10</v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>EL-10-30-Ci-VIS-LD</v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1500-2000$</v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B6" s="3" t="str">
        <f>IFERROR(VLOOKUP($C6,'Telecentric lens DB'!$B$4:$S$486,MATCH(B$4,'Telecentric lens DB'!$B$4:$S$4,0),0),"")</f>
        <v>Linkhou</v>
      </c>
      <c r="C6" s="156" t="s">
        <v>315</v>
      </c>
      <c r="D6" s="35">
        <f>IFERROR(VLOOKUP($C6,'Telecentric lens DB'!$B$4:$S$486,MATCH(D$4,'Telecentric lens DB'!$B$4:$S$4,0),0),"")</f>
        <v>0.28000000000000003</v>
      </c>
      <c r="E6" s="35" t="str">
        <f>IFERROR(VLOOKUP($C6,'Telecentric lens DB'!$B$4:$S$486,MATCH(E$4,'Telecentric lens DB'!$B$4:$S$4,0),0),"")</f>
        <v>106.0 - 130.0</v>
      </c>
      <c r="F6" s="35" t="str">
        <f>IFERROR(VLOOKUP($C6,'Telecentric lens DB'!$B$4:$S$486,MATCH(F$4,'Telecentric lens DB'!$B$4:$S$4,0),0),"")</f>
        <v>C-mount</v>
      </c>
      <c r="G6" s="35" t="str">
        <f>IFERROR(VLOOKUP($C6,'Telecentric lens DB'!$B$4:$S$486,MATCH(G$4,'Telecentric lens DB'!$B$4:$S$4,0),0),"")</f>
        <v>1/2"</v>
      </c>
      <c r="H6" s="45" t="str">
        <f>IFERROR(IF(VLOOKUP($C6,'Telecentric lens DB'!$B$4:$S$486,MATCH(H$4,'Telecentric lens DB'!$B$4:$S$4,0),0)=0,"",VLOOKUP($C6,'Telecentric lens DB'!$B$4:$S$486,MATCH(H$4,'Telecentric lens DB'!$B$4:$S$4,0),0)),"")</f>
        <v>F/4.5</v>
      </c>
      <c r="I6" s="153" t="str">
        <f>IFERROR(IF(VLOOKUP($C6,'Telecentric lens DB'!$B$4:$S$486,MATCH(I$4,'Telecentric lens DB'!$B$4:$S$4,0),0)=0,"",VLOOKUP($C6,'Telecentric lens DB'!$B$4:$S$486,MATCH(I$4,'Telecentric lens DB'!$B$4:$S$4,0),0)),"")</f>
        <v/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>EL-16-40-TC-VIS-5D-C</v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/>
      </c>
      <c r="M6" s="35" t="str">
        <f>IFERROR(IF(VLOOKUP($C6,'Telecentric lens DB'!$B$4:$S$486,MATCH(M$4,'Telecentric lens DB'!$B$4:$S$4,0),0)=0,"",VLOOKUP($C6,'Telecentric lens DB'!$B$4:$S$486,MATCH(M$4,'Telecentric lens DB'!$B$4:$S$4,0),0)),"")</f>
        <v>2000-3000$</v>
      </c>
      <c r="N6" s="45" t="str">
        <f>IFERROR(IF(VLOOKUP($C6,'Telecentric lens DB'!$B$4:$S$486,MATCH(N$4,'Telecentric lens DB'!$B$4:$S$4,0),0)=0,"",VLOOKUP($C6,'Telecentric lens DB'!$B$4:$S$486,MATCH(N$4,'Telecentric lens DB'!$B$4:$S$4,0),0)),"")</f>
        <v/>
      </c>
    </row>
    <row r="7" spans="1:15">
      <c r="D7" s="35"/>
      <c r="E7" s="35"/>
      <c r="F7" s="35"/>
      <c r="G7" s="35"/>
      <c r="H7" s="45"/>
      <c r="I7" s="153"/>
      <c r="J7" s="45"/>
      <c r="K7" s="42"/>
      <c r="L7" s="153"/>
      <c r="M7" s="35"/>
      <c r="N7" s="45"/>
    </row>
    <row r="8" spans="1:15">
      <c r="B8" s="3" t="str">
        <f>IFERROR(VLOOKUP($C8,'Telecentric lens DB'!$B$4:$S$486,MATCH(B$4,'Telecentric lens DB'!$B$4:$S$4,0),0),"")</f>
        <v/>
      </c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45" t="str">
        <f>IFERROR(IF(VLOOKUP($C8,'Telecentric lens DB'!$B$4:$S$486,MATCH(H$4,'Telecentric lens DB'!$B$4:$S$4,0),0)=0,"",VLOOKUP($C8,'Telecentric lens DB'!$B$4:$S$486,MATCH(H$4,'Telecentric lens DB'!$B$4:$S$4,0),0)),"")</f>
        <v/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/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C13" s="49"/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4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153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4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42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153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45" t="str">
        <f>IFERROR(IF(VLOOKUP($C17,'Telecentric lens DB'!$B$4:$S$486,MATCH(N$4,'Telecentric lens DB'!$B$4:$S$4,0),0)=0,"",VLOOKUP($C17,'Telecentric lens DB'!$B$4:$S$486,MATCH(N$4,'Telecentric lens DB'!$B$4:$S$4,0),0)),"")</f>
        <v/>
      </c>
    </row>
    <row r="18" spans="2:15">
      <c r="B18" s="3" t="str">
        <f>IFERROR(VLOOKUP($C18,'Telecentric lens DB'!$B$4:$S$486,MATCH(B$4,'Telecentric lens DB'!$B$4:$S$4,0),0),"")</f>
        <v/>
      </c>
      <c r="D18" s="35" t="str">
        <f>IFERROR(VLOOKUP($C18,'Telecentric lens DB'!$B$4:$S$486,MATCH(D$4,'Telecentric lens DB'!$B$4:$S$4,0),0),"")</f>
        <v/>
      </c>
      <c r="E18" s="35" t="str">
        <f>IFERROR(VLOOKUP($C18,'Telecentric lens DB'!$B$4:$S$486,MATCH(E$4,'Telecentric lens DB'!$B$4:$S$4,0),0),"")</f>
        <v/>
      </c>
      <c r="F18" s="35" t="str">
        <f>IFERROR(VLOOKUP($C18,'Telecentric lens DB'!$B$4:$S$486,MATCH(F$4,'Telecentric lens DB'!$B$4:$S$4,0),0),"")</f>
        <v/>
      </c>
      <c r="G18" s="35" t="str">
        <f>IFERROR(VLOOKUP($C18,'Telecentric lens DB'!$B$4:$S$486,MATCH(G$4,'Telecentric lens DB'!$B$4:$S$4,0),0),"")</f>
        <v/>
      </c>
      <c r="H18" s="45" t="str">
        <f>IFERROR(IF(VLOOKUP($C18,'Telecentric lens DB'!$B$4:$S$486,MATCH(H$4,'Telecentric lens DB'!$B$4:$S$4,0),0)=0,"",VLOOKUP($C18,'Telecentric lens DB'!$B$4:$S$486,MATCH(H$4,'Telecentric lens DB'!$B$4:$S$4,0),0)),"")</f>
        <v/>
      </c>
      <c r="I18" s="153" t="str">
        <f>IFERROR(IF(VLOOKUP($C18,'Telecentric lens DB'!$B$4:$S$486,MATCH(I$4,'Telecentric lens DB'!$B$4:$S$4,0),0)=0,"",VLOOKUP($C18,'Telecentric lens DB'!$B$4:$S$486,MATCH(I$4,'Telecentric lens DB'!$B$4:$S$4,0),0)),"")</f>
        <v/>
      </c>
      <c r="J18" s="45" t="str">
        <f>IFERROR(IF(VLOOKUP($C18,'Telecentric lens DB'!$B$4:$S$486,MATCH(J$4,'Telecentric lens DB'!$B$4:$S$4,0),0)=0,"",VLOOKUP($C18,'Telecentric lens DB'!$B$4:$S$486,MATCH(J$4,'Telecentric lens DB'!$B$4:$S$4,0),0)),"")</f>
        <v/>
      </c>
      <c r="K18" s="42" t="str">
        <f>IFERROR(IF(VLOOKUP($C18,'Telecentric lens DB'!$B$4:$S$486,MATCH(K$4,'Telecentric lens DB'!$B$4:$S$4,0),0)=0,"",VLOOKUP($C18,'Telecentric lens DB'!$B$4:$S$486,MATCH(K$4,'Telecentric lens DB'!$B$4:$S$4,0),0)),"")</f>
        <v/>
      </c>
      <c r="L18" s="153" t="str">
        <f>IFERROR(IF(VLOOKUP($C18,'Telecentric lens DB'!$B$4:$S$486,MATCH(L$4,'Telecentric lens DB'!$B$4:$S$4,0),0)=0,"",VLOOKUP($C18,'Telecentric lens DB'!$B$4:$S$486,MATCH(L$4,'Telecentric lens DB'!$B$4:$S$4,0),0)),"")</f>
        <v/>
      </c>
      <c r="M18" s="35" t="str">
        <f>IFERROR(IF(VLOOKUP($C18,'Telecentric lens DB'!$B$4:$S$486,MATCH(M$4,'Telecentric lens DB'!$B$4:$S$4,0),0)=0,"",VLOOKUP($C18,'Telecentric lens DB'!$B$4:$S$486,MATCH(M$4,'Telecentric lens DB'!$B$4:$S$4,0),0)),"")</f>
        <v/>
      </c>
      <c r="N18" s="45" t="str">
        <f>IFERROR(IF(VLOOKUP($C18,'Telecentric lens DB'!$B$4:$S$486,MATCH(N$4,'Telecentric lens DB'!$B$4:$S$4,0),0)=0,"",VLOOKUP($C18,'Telecentric lens DB'!$B$4:$S$486,MATCH(N$4,'Telecentric lens DB'!$B$4:$S$4,0),0)),"")</f>
        <v/>
      </c>
    </row>
    <row r="19" spans="2:15">
      <c r="B19" s="31" t="s">
        <v>121</v>
      </c>
      <c r="C19" s="30" t="s">
        <v>0</v>
      </c>
      <c r="D19" s="30" t="s">
        <v>0</v>
      </c>
      <c r="E19" s="30"/>
      <c r="F19" s="30" t="s">
        <v>0</v>
      </c>
      <c r="G19" s="30" t="s">
        <v>0</v>
      </c>
      <c r="H19" s="30" t="s">
        <v>0</v>
      </c>
      <c r="I19" s="30" t="s">
        <v>0</v>
      </c>
      <c r="J19" s="30" t="s">
        <v>0</v>
      </c>
      <c r="K19" s="30" t="s">
        <v>0</v>
      </c>
      <c r="L19" s="30" t="s">
        <v>0</v>
      </c>
      <c r="M19" s="30" t="s">
        <v>0</v>
      </c>
      <c r="N19" s="30" t="s">
        <v>0</v>
      </c>
      <c r="O19" s="30" t="s">
        <v>0</v>
      </c>
    </row>
    <row r="21" spans="2:15">
      <c r="B21" s="8" t="s">
        <v>65</v>
      </c>
    </row>
  </sheetData>
  <dataValidations count="3">
    <dataValidation type="list" allowBlank="1" showInputMessage="1" showErrorMessage="1" sqref="M5:M18" xr:uid="{4277E0F4-A091-4A7D-82B6-E11292C1FDBC}">
      <formula1>Prices</formula1>
    </dataValidation>
    <dataValidation type="list" allowBlank="1" showInputMessage="1" showErrorMessage="1" sqref="G5:G18" xr:uid="{2244FA37-19B1-4C3C-8462-173D50D81F72}">
      <formula1>Formats</formula1>
    </dataValidation>
    <dataValidation type="list" allowBlank="1" showInputMessage="1" showErrorMessage="1" sqref="F5:F18" xr:uid="{4C38AC64-E01B-4EBF-94E1-3B7F8568A1DC}">
      <formula1>Mounts</formula1>
    </dataValidation>
  </dataValidations>
  <hyperlinks>
    <hyperlink ref="B2" location="'Telecentric lenses'!A1" display="Back to overview" xr:uid="{EE301C68-145E-4FFD-BC1F-57E507DCF62E}"/>
    <hyperlink ref="B21" location="'Telecentric lens DB'!A1" display="Telecentric lens database" xr:uid="{41697850-F216-4A51-9520-3423FA6AD246}"/>
    <hyperlink ref="C5" r:id="rId1" display="0.15X MercuryTL" xr:uid="{4C44EF2A-2C17-4710-8181-E04A6C6FA505}"/>
  </hyperlinks>
  <pageMargins left="0.3" right="0.3" top="0.5" bottom="0.5" header="0.1" footer="0.1"/>
  <pageSetup paperSize="9" scale="61" orientation="landscape"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78CDA-DFB6-4E77-9CF4-83DE5F34B74B}">
  <sheetPr>
    <pageSetUpPr fitToPage="1"/>
  </sheetPr>
  <dimension ref="A1:O21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316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/>
      </c>
      <c r="C5" s="156" t="s">
        <v>317</v>
      </c>
      <c r="D5" s="35" t="str">
        <f>IFERROR(VLOOKUP($C5,'Telecentric lens DB'!$B$4:$S$486,MATCH(D$4,'Telecentric lens DB'!$B$4:$S$4,0),0),"")</f>
        <v/>
      </c>
      <c r="E5" s="35" t="str">
        <f>IFERROR(VLOOKUP($C5,'Telecentric lens DB'!$B$4:$S$486,MATCH(E$4,'Telecentric lens DB'!$B$4:$S$4,0),0),"")</f>
        <v/>
      </c>
      <c r="F5" s="35" t="str">
        <f>IFERROR(VLOOKUP($C5,'Telecentric lens DB'!$B$4:$S$486,MATCH(F$4,'Telecentric lens DB'!$B$4:$S$4,0),0),"")</f>
        <v/>
      </c>
      <c r="G5" s="35" t="str">
        <f>IFERROR(VLOOKUP($C5,'Telecentric lens DB'!$B$4:$S$486,MATCH(G$4,'Telecentric lens DB'!$B$4:$S$4,0),0),"")</f>
        <v/>
      </c>
      <c r="H5" s="45" t="str">
        <f>IFERROR(IF(VLOOKUP($C5,'Telecentric lens DB'!$B$4:$S$486,MATCH(H$4,'Telecentric lens DB'!$B$4:$S$4,0),0)=0,"",VLOOKUP($C5,'Telecentric lens DB'!$B$4:$S$486,MATCH(H$4,'Telecentric lens DB'!$B$4:$S$4,0),0)),"")</f>
        <v/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/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/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B6" s="3" t="str">
        <f>IFERROR(VLOOKUP($C6,'Telecentric lens DB'!$B$4:$S$486,MATCH(B$4,'Telecentric lens DB'!$B$4:$S$4,0),0),"")</f>
        <v/>
      </c>
      <c r="C6" s="156" t="s">
        <v>318</v>
      </c>
      <c r="D6" s="35" t="str">
        <f>IFERROR(VLOOKUP($C6,'Telecentric lens DB'!$B$4:$S$486,MATCH(D$4,'Telecentric lens DB'!$B$4:$S$4,0),0),"")</f>
        <v/>
      </c>
      <c r="E6" s="35" t="str">
        <f>IFERROR(VLOOKUP($C6,'Telecentric lens DB'!$B$4:$S$486,MATCH(E$4,'Telecentric lens DB'!$B$4:$S$4,0),0),"")</f>
        <v/>
      </c>
      <c r="F6" s="35" t="str">
        <f>IFERROR(VLOOKUP($C6,'Telecentric lens DB'!$B$4:$S$486,MATCH(F$4,'Telecentric lens DB'!$B$4:$S$4,0),0),"")</f>
        <v/>
      </c>
      <c r="G6" s="35" t="str">
        <f>IFERROR(VLOOKUP($C6,'Telecentric lens DB'!$B$4:$S$486,MATCH(G$4,'Telecentric lens DB'!$B$4:$S$4,0),0),"")</f>
        <v/>
      </c>
      <c r="H6" s="45" t="str">
        <f>IFERROR(IF(VLOOKUP($C6,'Telecentric lens DB'!$B$4:$S$486,MATCH(H$4,'Telecentric lens DB'!$B$4:$S$4,0),0)=0,"",VLOOKUP($C6,'Telecentric lens DB'!$B$4:$S$486,MATCH(H$4,'Telecentric lens DB'!$B$4:$S$4,0),0)),"")</f>
        <v/>
      </c>
      <c r="I6" s="153" t="str">
        <f>IFERROR(IF(VLOOKUP($C6,'Telecentric lens DB'!$B$4:$S$486,MATCH(I$4,'Telecentric lens DB'!$B$4:$S$4,0),0)=0,"",VLOOKUP($C6,'Telecentric lens DB'!$B$4:$S$486,MATCH(I$4,'Telecentric lens DB'!$B$4:$S$4,0),0)),"")</f>
        <v/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/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/>
      </c>
      <c r="M6" s="35" t="str">
        <f>IFERROR(IF(VLOOKUP($C6,'Telecentric lens DB'!$B$4:$S$486,MATCH(M$4,'Telecentric lens DB'!$B$4:$S$4,0),0)=0,"",VLOOKUP($C6,'Telecentric lens DB'!$B$4:$S$486,MATCH(M$4,'Telecentric lens DB'!$B$4:$S$4,0),0)),"")</f>
        <v/>
      </c>
      <c r="N6" s="45" t="str">
        <f>IFERROR(IF(VLOOKUP($C6,'Telecentric lens DB'!$B$4:$S$486,MATCH(N$4,'Telecentric lens DB'!$B$4:$S$4,0),0)=0,"",VLOOKUP($C6,'Telecentric lens DB'!$B$4:$S$486,MATCH(N$4,'Telecentric lens DB'!$B$4:$S$4,0),0)),"")</f>
        <v/>
      </c>
    </row>
    <row r="7" spans="1:15">
      <c r="B7" s="3" t="str">
        <f>IFERROR(VLOOKUP($C7,'Telecentric lens DB'!$B$4:$S$486,MATCH(B$4,'Telecentric lens DB'!$B$4:$S$4,0),0),"")</f>
        <v>Edmund Optics</v>
      </c>
      <c r="C7" s="156" t="s">
        <v>319</v>
      </c>
      <c r="D7" s="35">
        <f>IFERROR(VLOOKUP($C7,'Telecentric lens DB'!$B$4:$S$486,MATCH(D$4,'Telecentric lens DB'!$B$4:$S$4,0),0),"")</f>
        <v>0.37</v>
      </c>
      <c r="E7" s="35" t="str">
        <f>IFERROR(VLOOKUP($C7,'Telecentric lens DB'!$B$4:$S$486,MATCH(E$4,'Telecentric lens DB'!$B$4:$S$4,0),0),"")</f>
        <v>84 - 101</v>
      </c>
      <c r="F7" s="35" t="str">
        <f>IFERROR(VLOOKUP($C7,'Telecentric lens DB'!$B$4:$S$486,MATCH(F$4,'Telecentric lens DB'!$B$4:$S$4,0),0),"")</f>
        <v>C-mount</v>
      </c>
      <c r="G7" s="35" t="str">
        <f>IFERROR(VLOOKUP($C7,'Telecentric lens DB'!$B$4:$S$486,MATCH(G$4,'Telecentric lens DB'!$B$4:$S$4,0),0),"")</f>
        <v>2/3"</v>
      </c>
      <c r="H7" s="45" t="str">
        <f>IFERROR(IF(VLOOKUP($C7,'Telecentric lens DB'!$B$4:$S$486,MATCH(H$4,'Telecentric lens DB'!$B$4:$S$4,0),0)=0,"",VLOOKUP($C7,'Telecentric lens DB'!$B$4:$S$486,MATCH(H$4,'Telecentric lens DB'!$B$4:$S$4,0),0)),"")</f>
        <v>f/10</v>
      </c>
      <c r="I7" s="153" t="str">
        <f>IFERROR(IF(VLOOKUP($C7,'Telecentric lens DB'!$B$4:$S$486,MATCH(I$4,'Telecentric lens DB'!$B$4:$S$4,0),0)=0,"",VLOOKUP($C7,'Telecentric lens DB'!$B$4:$S$486,MATCH(I$4,'Telecentric lens DB'!$B$4:$S$4,0),0)),"")</f>
        <v/>
      </c>
      <c r="J7" s="45" t="str">
        <f>IFERROR(IF(VLOOKUP($C7,'Telecentric lens DB'!$B$4:$S$486,MATCH(J$4,'Telecentric lens DB'!$B$4:$S$4,0),0)=0,"",VLOOKUP($C7,'Telecentric lens DB'!$B$4:$S$486,MATCH(J$4,'Telecentric lens DB'!$B$4:$S$4,0),0)),"")</f>
        <v/>
      </c>
      <c r="K7" s="42" t="str">
        <f>IFERROR(IF(VLOOKUP($C7,'Telecentric lens DB'!$B$4:$S$486,MATCH(K$4,'Telecentric lens DB'!$B$4:$S$4,0),0)=0,"",VLOOKUP($C7,'Telecentric lens DB'!$B$4:$S$486,MATCH(K$4,'Telecentric lens DB'!$B$4:$S$4,0),0)),"")</f>
        <v>EL-10-30-Ci-VIS-LD</v>
      </c>
      <c r="L7" s="153" t="str">
        <f>IFERROR(IF(VLOOKUP($C7,'Telecentric lens DB'!$B$4:$S$486,MATCH(L$4,'Telecentric lens DB'!$B$4:$S$4,0),0)=0,"",VLOOKUP($C7,'Telecentric lens DB'!$B$4:$S$486,MATCH(L$4,'Telecentric lens DB'!$B$4:$S$4,0),0)),"")</f>
        <v/>
      </c>
      <c r="M7" s="35" t="str">
        <f>IFERROR(IF(VLOOKUP($C7,'Telecentric lens DB'!$B$4:$S$486,MATCH(M$4,'Telecentric lens DB'!$B$4:$S$4,0),0)=0,"",VLOOKUP($C7,'Telecentric lens DB'!$B$4:$S$486,MATCH(M$4,'Telecentric lens DB'!$B$4:$S$4,0),0)),"")</f>
        <v>1500-2000$</v>
      </c>
      <c r="N7" s="45" t="str">
        <f>IFERROR(IF(VLOOKUP($C7,'Telecentric lens DB'!$B$4:$S$486,MATCH(N$4,'Telecentric lens DB'!$B$4:$S$4,0),0)=0,"",VLOOKUP($C7,'Telecentric lens DB'!$B$4:$S$486,MATCH(N$4,'Telecentric lens DB'!$B$4:$S$4,0),0)),"")</f>
        <v/>
      </c>
    </row>
    <row r="8" spans="1:15">
      <c r="B8" s="3" t="str">
        <f>IFERROR(VLOOKUP($C8,'Telecentric lens DB'!$B$4:$S$486,MATCH(B$4,'Telecentric lens DB'!$B$4:$S$4,0),0),"")</f>
        <v/>
      </c>
      <c r="C8" s="156" t="s">
        <v>320</v>
      </c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45" t="str">
        <f>IFERROR(IF(VLOOKUP($C8,'Telecentric lens DB'!$B$4:$S$486,MATCH(H$4,'Telecentric lens DB'!$B$4:$S$4,0),0)=0,"",VLOOKUP($C8,'Telecentric lens DB'!$B$4:$S$486,MATCH(H$4,'Telecentric lens DB'!$B$4:$S$4,0),0)),"")</f>
        <v/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/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C13" s="49"/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4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153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4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42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153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45" t="str">
        <f>IFERROR(IF(VLOOKUP($C17,'Telecentric lens DB'!$B$4:$S$486,MATCH(N$4,'Telecentric lens DB'!$B$4:$S$4,0),0)=0,"",VLOOKUP($C17,'Telecentric lens DB'!$B$4:$S$486,MATCH(N$4,'Telecentric lens DB'!$B$4:$S$4,0),0)),"")</f>
        <v/>
      </c>
    </row>
    <row r="18" spans="2:15">
      <c r="B18" s="3" t="str">
        <f>IFERROR(VLOOKUP($C18,'Telecentric lens DB'!$B$4:$S$486,MATCH(B$4,'Telecentric lens DB'!$B$4:$S$4,0),0),"")</f>
        <v/>
      </c>
      <c r="D18" s="35" t="str">
        <f>IFERROR(VLOOKUP($C18,'Telecentric lens DB'!$B$4:$S$486,MATCH(D$4,'Telecentric lens DB'!$B$4:$S$4,0),0),"")</f>
        <v/>
      </c>
      <c r="E18" s="35" t="str">
        <f>IFERROR(VLOOKUP($C18,'Telecentric lens DB'!$B$4:$S$486,MATCH(E$4,'Telecentric lens DB'!$B$4:$S$4,0),0),"")</f>
        <v/>
      </c>
      <c r="F18" s="35" t="str">
        <f>IFERROR(VLOOKUP($C18,'Telecentric lens DB'!$B$4:$S$486,MATCH(F$4,'Telecentric lens DB'!$B$4:$S$4,0),0),"")</f>
        <v/>
      </c>
      <c r="G18" s="35" t="str">
        <f>IFERROR(VLOOKUP($C18,'Telecentric lens DB'!$B$4:$S$486,MATCH(G$4,'Telecentric lens DB'!$B$4:$S$4,0),0),"")</f>
        <v/>
      </c>
      <c r="H18" s="45" t="str">
        <f>IFERROR(IF(VLOOKUP($C18,'Telecentric lens DB'!$B$4:$S$486,MATCH(H$4,'Telecentric lens DB'!$B$4:$S$4,0),0)=0,"",VLOOKUP($C18,'Telecentric lens DB'!$B$4:$S$486,MATCH(H$4,'Telecentric lens DB'!$B$4:$S$4,0),0)),"")</f>
        <v/>
      </c>
      <c r="I18" s="153" t="str">
        <f>IFERROR(IF(VLOOKUP($C18,'Telecentric lens DB'!$B$4:$S$486,MATCH(I$4,'Telecentric lens DB'!$B$4:$S$4,0),0)=0,"",VLOOKUP($C18,'Telecentric lens DB'!$B$4:$S$486,MATCH(I$4,'Telecentric lens DB'!$B$4:$S$4,0),0)),"")</f>
        <v/>
      </c>
      <c r="J18" s="45" t="str">
        <f>IFERROR(IF(VLOOKUP($C18,'Telecentric lens DB'!$B$4:$S$486,MATCH(J$4,'Telecentric lens DB'!$B$4:$S$4,0),0)=0,"",VLOOKUP($C18,'Telecentric lens DB'!$B$4:$S$486,MATCH(J$4,'Telecentric lens DB'!$B$4:$S$4,0),0)),"")</f>
        <v/>
      </c>
      <c r="K18" s="42" t="str">
        <f>IFERROR(IF(VLOOKUP($C18,'Telecentric lens DB'!$B$4:$S$486,MATCH(K$4,'Telecentric lens DB'!$B$4:$S$4,0),0)=0,"",VLOOKUP($C18,'Telecentric lens DB'!$B$4:$S$486,MATCH(K$4,'Telecentric lens DB'!$B$4:$S$4,0),0)),"")</f>
        <v/>
      </c>
      <c r="L18" s="153" t="str">
        <f>IFERROR(IF(VLOOKUP($C18,'Telecentric lens DB'!$B$4:$S$486,MATCH(L$4,'Telecentric lens DB'!$B$4:$S$4,0),0)=0,"",VLOOKUP($C18,'Telecentric lens DB'!$B$4:$S$486,MATCH(L$4,'Telecentric lens DB'!$B$4:$S$4,0),0)),"")</f>
        <v/>
      </c>
      <c r="M18" s="35" t="str">
        <f>IFERROR(IF(VLOOKUP($C18,'Telecentric lens DB'!$B$4:$S$486,MATCH(M$4,'Telecentric lens DB'!$B$4:$S$4,0),0)=0,"",VLOOKUP($C18,'Telecentric lens DB'!$B$4:$S$486,MATCH(M$4,'Telecentric lens DB'!$B$4:$S$4,0),0)),"")</f>
        <v/>
      </c>
      <c r="N18" s="45" t="str">
        <f>IFERROR(IF(VLOOKUP($C18,'Telecentric lens DB'!$B$4:$S$486,MATCH(N$4,'Telecentric lens DB'!$B$4:$S$4,0),0)=0,"",VLOOKUP($C18,'Telecentric lens DB'!$B$4:$S$486,MATCH(N$4,'Telecentric lens DB'!$B$4:$S$4,0),0)),"")</f>
        <v/>
      </c>
    </row>
    <row r="19" spans="2:15">
      <c r="B19" s="31" t="s">
        <v>121</v>
      </c>
      <c r="C19" s="30" t="s">
        <v>0</v>
      </c>
      <c r="D19" s="30" t="s">
        <v>0</v>
      </c>
      <c r="E19" s="30"/>
      <c r="F19" s="30" t="s">
        <v>0</v>
      </c>
      <c r="G19" s="30" t="s">
        <v>0</v>
      </c>
      <c r="H19" s="30" t="s">
        <v>0</v>
      </c>
      <c r="I19" s="30" t="s">
        <v>0</v>
      </c>
      <c r="J19" s="30" t="s">
        <v>0</v>
      </c>
      <c r="K19" s="30" t="s">
        <v>0</v>
      </c>
      <c r="L19" s="30" t="s">
        <v>0</v>
      </c>
      <c r="M19" s="30" t="s">
        <v>0</v>
      </c>
      <c r="N19" s="30" t="s">
        <v>0</v>
      </c>
      <c r="O19" s="30" t="s">
        <v>0</v>
      </c>
    </row>
    <row r="21" spans="2:15">
      <c r="B21" s="8" t="s">
        <v>65</v>
      </c>
    </row>
  </sheetData>
  <dataValidations disablePrompts="1" count="3">
    <dataValidation type="list" allowBlank="1" showInputMessage="1" showErrorMessage="1" sqref="F5:F18" xr:uid="{3BF01730-8EE3-4617-BD26-C8B9012BC173}">
      <formula1>Mounts</formula1>
    </dataValidation>
    <dataValidation type="list" allowBlank="1" showInputMessage="1" showErrorMessage="1" sqref="G5:G18" xr:uid="{976C012D-728B-47B0-BD80-2F3D7B9BA090}">
      <formula1>Formats</formula1>
    </dataValidation>
    <dataValidation type="list" allowBlank="1" showInputMessage="1" showErrorMessage="1" sqref="M5:M18" xr:uid="{035DC388-C892-4BCC-82AF-EC900A3442B8}">
      <formula1>Prices</formula1>
    </dataValidation>
  </dataValidations>
  <hyperlinks>
    <hyperlink ref="B2" location="'Telecentric lenses'!A1" display="Back to overview" xr:uid="{8DAFA3B4-B160-4A9D-B551-A958708F5BD8}"/>
    <hyperlink ref="B21" location="'Telecentric lens DB'!A1" display="Telecentric lens database" xr:uid="{7C391B11-B4A7-479A-A41D-01E988EF052C}"/>
    <hyperlink ref="C8" r:id="rId1" xr:uid="{ED484540-3FC3-424B-98CF-84409223961A}"/>
    <hyperlink ref="C5" r:id="rId2" xr:uid="{44FE7D2A-9A1D-4D9B-A14C-1E4DBB5BC230}"/>
    <hyperlink ref="C6" r:id="rId3" xr:uid="{8CD916C2-9DFE-4097-B27F-74FF2F45D5F2}"/>
    <hyperlink ref="C7" r:id="rId4" xr:uid="{5B03CBBC-6B61-4CCB-8DD8-65E79501B5D9}"/>
  </hyperlinks>
  <pageMargins left="0.3" right="0.3" top="0.5" bottom="0.5" header="0.1" footer="0.1"/>
  <pageSetup paperSize="9" scale="61" orientation="landscape" r:id="rId5"/>
  <legacyDrawing r:id="rId6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3ADEB-13F0-4A2F-BFED-F6330EEF0279}">
  <sheetPr>
    <pageSetUpPr fitToPage="1"/>
  </sheetPr>
  <dimension ref="A1:O21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321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/>
      </c>
      <c r="C5" s="156" t="s">
        <v>322</v>
      </c>
      <c r="D5" s="35" t="str">
        <f>IFERROR(VLOOKUP($C5,'Telecentric lens DB'!$B$4:$S$486,MATCH(D$4,'Telecentric lens DB'!$B$4:$S$4,0),0),"")</f>
        <v/>
      </c>
      <c r="E5" s="35" t="str">
        <f>IFERROR(VLOOKUP($C5,'Telecentric lens DB'!$B$4:$S$486,MATCH(E$4,'Telecentric lens DB'!$B$4:$S$4,0),0),"")</f>
        <v/>
      </c>
      <c r="F5" s="35" t="str">
        <f>IFERROR(VLOOKUP($C5,'Telecentric lens DB'!$B$4:$S$486,MATCH(F$4,'Telecentric lens DB'!$B$4:$S$4,0),0),"")</f>
        <v/>
      </c>
      <c r="G5" s="35" t="str">
        <f>IFERROR(VLOOKUP($C5,'Telecentric lens DB'!$B$4:$S$486,MATCH(G$4,'Telecentric lens DB'!$B$4:$S$4,0),0),"")</f>
        <v/>
      </c>
      <c r="H5" s="45" t="str">
        <f>IFERROR(IF(VLOOKUP($C5,'Telecentric lens DB'!$B$4:$S$486,MATCH(H$4,'Telecentric lens DB'!$B$4:$S$4,0),0)=0,"",VLOOKUP($C5,'Telecentric lens DB'!$B$4:$S$486,MATCH(H$4,'Telecentric lens DB'!$B$4:$S$4,0),0)),"")</f>
        <v/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/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/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B6" s="3" t="str">
        <f>IFERROR(VLOOKUP($C6,'Telecentric lens DB'!$B$4:$S$486,MATCH(B$4,'Telecentric lens DB'!$B$4:$S$4,0),0),"")</f>
        <v/>
      </c>
      <c r="D6" s="35" t="str">
        <f>IFERROR(VLOOKUP($C6,'Telecentric lens DB'!$B$4:$S$486,MATCH(D$4,'Telecentric lens DB'!$B$4:$S$4,0),0),"")</f>
        <v/>
      </c>
      <c r="E6" s="35" t="str">
        <f>IFERROR(VLOOKUP($C6,'Telecentric lens DB'!$B$4:$S$486,MATCH(E$4,'Telecentric lens DB'!$B$4:$S$4,0),0),"")</f>
        <v/>
      </c>
      <c r="F6" s="35" t="str">
        <f>IFERROR(VLOOKUP($C6,'Telecentric lens DB'!$B$4:$S$486,MATCH(F$4,'Telecentric lens DB'!$B$4:$S$4,0),0),"")</f>
        <v/>
      </c>
      <c r="G6" s="35" t="str">
        <f>IFERROR(VLOOKUP($C6,'Telecentric lens DB'!$B$4:$S$486,MATCH(G$4,'Telecentric lens DB'!$B$4:$S$4,0),0),"")</f>
        <v/>
      </c>
      <c r="H6" s="45" t="str">
        <f>IFERROR(IF(VLOOKUP($C6,'Telecentric lens DB'!$B$4:$S$486,MATCH(H$4,'Telecentric lens DB'!$B$4:$S$4,0),0)=0,"",VLOOKUP($C6,'Telecentric lens DB'!$B$4:$S$486,MATCH(H$4,'Telecentric lens DB'!$B$4:$S$4,0),0)),"")</f>
        <v/>
      </c>
      <c r="I6" s="153" t="str">
        <f>IFERROR(IF(VLOOKUP($C6,'Telecentric lens DB'!$B$4:$S$486,MATCH(I$4,'Telecentric lens DB'!$B$4:$S$4,0),0)=0,"",VLOOKUP($C6,'Telecentric lens DB'!$B$4:$S$486,MATCH(I$4,'Telecentric lens DB'!$B$4:$S$4,0),0)),"")</f>
        <v/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/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/>
      </c>
      <c r="M6" s="35" t="str">
        <f>IFERROR(IF(VLOOKUP($C6,'Telecentric lens DB'!$B$4:$S$486,MATCH(M$4,'Telecentric lens DB'!$B$4:$S$4,0),0)=0,"",VLOOKUP($C6,'Telecentric lens DB'!$B$4:$S$486,MATCH(M$4,'Telecentric lens DB'!$B$4:$S$4,0),0)),"")</f>
        <v/>
      </c>
      <c r="N6" s="45" t="str">
        <f>IFERROR(IF(VLOOKUP($C6,'Telecentric lens DB'!$B$4:$S$486,MATCH(N$4,'Telecentric lens DB'!$B$4:$S$4,0),0)=0,"",VLOOKUP($C6,'Telecentric lens DB'!$B$4:$S$486,MATCH(N$4,'Telecentric lens DB'!$B$4:$S$4,0),0)),"")</f>
        <v/>
      </c>
    </row>
    <row r="7" spans="1:15">
      <c r="B7" s="3" t="str">
        <f>IFERROR(VLOOKUP($C7,'Telecentric lens DB'!$B$4:$S$486,MATCH(B$4,'Telecentric lens DB'!$B$4:$S$4,0),0),"")</f>
        <v/>
      </c>
      <c r="D7" s="35" t="str">
        <f>IFERROR(VLOOKUP($C7,'Telecentric lens DB'!$B$4:$S$486,MATCH(D$4,'Telecentric lens DB'!$B$4:$S$4,0),0),"")</f>
        <v/>
      </c>
      <c r="E7" s="35" t="str">
        <f>IFERROR(VLOOKUP($C7,'Telecentric lens DB'!$B$4:$S$486,MATCH(E$4,'Telecentric lens DB'!$B$4:$S$4,0),0),"")</f>
        <v/>
      </c>
      <c r="F7" s="35" t="str">
        <f>IFERROR(VLOOKUP($C7,'Telecentric lens DB'!$B$4:$S$486,MATCH(F$4,'Telecentric lens DB'!$B$4:$S$4,0),0),"")</f>
        <v/>
      </c>
      <c r="G7" s="35" t="str">
        <f>IFERROR(VLOOKUP($C7,'Telecentric lens DB'!$B$4:$S$486,MATCH(G$4,'Telecentric lens DB'!$B$4:$S$4,0),0),"")</f>
        <v/>
      </c>
      <c r="H7" s="45" t="str">
        <f>IFERROR(IF(VLOOKUP($C7,'Telecentric lens DB'!$B$4:$S$486,MATCH(H$4,'Telecentric lens DB'!$B$4:$S$4,0),0)=0,"",VLOOKUP($C7,'Telecentric lens DB'!$B$4:$S$486,MATCH(H$4,'Telecentric lens DB'!$B$4:$S$4,0),0)),"")</f>
        <v/>
      </c>
      <c r="I7" s="153" t="str">
        <f>IFERROR(IF(VLOOKUP($C7,'Telecentric lens DB'!$B$4:$S$486,MATCH(I$4,'Telecentric lens DB'!$B$4:$S$4,0),0)=0,"",VLOOKUP($C7,'Telecentric lens DB'!$B$4:$S$486,MATCH(I$4,'Telecentric lens DB'!$B$4:$S$4,0),0)),"")</f>
        <v/>
      </c>
      <c r="J7" s="45" t="str">
        <f>IFERROR(IF(VLOOKUP($C7,'Telecentric lens DB'!$B$4:$S$486,MATCH(J$4,'Telecentric lens DB'!$B$4:$S$4,0),0)=0,"",VLOOKUP($C7,'Telecentric lens DB'!$B$4:$S$486,MATCH(J$4,'Telecentric lens DB'!$B$4:$S$4,0),0)),"")</f>
        <v/>
      </c>
      <c r="K7" s="42" t="str">
        <f>IFERROR(IF(VLOOKUP($C7,'Telecentric lens DB'!$B$4:$S$486,MATCH(K$4,'Telecentric lens DB'!$B$4:$S$4,0),0)=0,"",VLOOKUP($C7,'Telecentric lens DB'!$B$4:$S$486,MATCH(K$4,'Telecentric lens DB'!$B$4:$S$4,0),0)),"")</f>
        <v/>
      </c>
      <c r="L7" s="153" t="str">
        <f>IFERROR(IF(VLOOKUP($C7,'Telecentric lens DB'!$B$4:$S$486,MATCH(L$4,'Telecentric lens DB'!$B$4:$S$4,0),0)=0,"",VLOOKUP($C7,'Telecentric lens DB'!$B$4:$S$486,MATCH(L$4,'Telecentric lens DB'!$B$4:$S$4,0),0)),"")</f>
        <v/>
      </c>
      <c r="M7" s="35" t="str">
        <f>IFERROR(IF(VLOOKUP($C7,'Telecentric lens DB'!$B$4:$S$486,MATCH(M$4,'Telecentric lens DB'!$B$4:$S$4,0),0)=0,"",VLOOKUP($C7,'Telecentric lens DB'!$B$4:$S$486,MATCH(M$4,'Telecentric lens DB'!$B$4:$S$4,0),0)),"")</f>
        <v/>
      </c>
      <c r="N7" s="45" t="str">
        <f>IFERROR(IF(VLOOKUP($C7,'Telecentric lens DB'!$B$4:$S$486,MATCH(N$4,'Telecentric lens DB'!$B$4:$S$4,0),0)=0,"",VLOOKUP($C7,'Telecentric lens DB'!$B$4:$S$486,MATCH(N$4,'Telecentric lens DB'!$B$4:$S$4,0),0)),"")</f>
        <v/>
      </c>
    </row>
    <row r="8" spans="1:15">
      <c r="B8" s="3" t="str">
        <f>IFERROR(VLOOKUP($C8,'Telecentric lens DB'!$B$4:$S$486,MATCH(B$4,'Telecentric lens DB'!$B$4:$S$4,0),0),"")</f>
        <v/>
      </c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45" t="str">
        <f>IFERROR(IF(VLOOKUP($C8,'Telecentric lens DB'!$B$4:$S$486,MATCH(H$4,'Telecentric lens DB'!$B$4:$S$4,0),0)=0,"",VLOOKUP($C8,'Telecentric lens DB'!$B$4:$S$486,MATCH(H$4,'Telecentric lens DB'!$B$4:$S$4,0),0)),"")</f>
        <v/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/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C13" s="49"/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4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153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4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42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153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45" t="str">
        <f>IFERROR(IF(VLOOKUP($C17,'Telecentric lens DB'!$B$4:$S$486,MATCH(N$4,'Telecentric lens DB'!$B$4:$S$4,0),0)=0,"",VLOOKUP($C17,'Telecentric lens DB'!$B$4:$S$486,MATCH(N$4,'Telecentric lens DB'!$B$4:$S$4,0),0)),"")</f>
        <v/>
      </c>
    </row>
    <row r="18" spans="2:15">
      <c r="B18" s="3" t="str">
        <f>IFERROR(VLOOKUP($C18,'Telecentric lens DB'!$B$4:$S$486,MATCH(B$4,'Telecentric lens DB'!$B$4:$S$4,0),0),"")</f>
        <v/>
      </c>
      <c r="D18" s="35" t="str">
        <f>IFERROR(VLOOKUP($C18,'Telecentric lens DB'!$B$4:$S$486,MATCH(D$4,'Telecentric lens DB'!$B$4:$S$4,0),0),"")</f>
        <v/>
      </c>
      <c r="E18" s="35" t="str">
        <f>IFERROR(VLOOKUP($C18,'Telecentric lens DB'!$B$4:$S$486,MATCH(E$4,'Telecentric lens DB'!$B$4:$S$4,0),0),"")</f>
        <v/>
      </c>
      <c r="F18" s="35" t="str">
        <f>IFERROR(VLOOKUP($C18,'Telecentric lens DB'!$B$4:$S$486,MATCH(F$4,'Telecentric lens DB'!$B$4:$S$4,0),0),"")</f>
        <v/>
      </c>
      <c r="G18" s="35" t="str">
        <f>IFERROR(VLOOKUP($C18,'Telecentric lens DB'!$B$4:$S$486,MATCH(G$4,'Telecentric lens DB'!$B$4:$S$4,0),0),"")</f>
        <v/>
      </c>
      <c r="H18" s="45" t="str">
        <f>IFERROR(IF(VLOOKUP($C18,'Telecentric lens DB'!$B$4:$S$486,MATCH(H$4,'Telecentric lens DB'!$B$4:$S$4,0),0)=0,"",VLOOKUP($C18,'Telecentric lens DB'!$B$4:$S$486,MATCH(H$4,'Telecentric lens DB'!$B$4:$S$4,0),0)),"")</f>
        <v/>
      </c>
      <c r="I18" s="153" t="str">
        <f>IFERROR(IF(VLOOKUP($C18,'Telecentric lens DB'!$B$4:$S$486,MATCH(I$4,'Telecentric lens DB'!$B$4:$S$4,0),0)=0,"",VLOOKUP($C18,'Telecentric lens DB'!$B$4:$S$486,MATCH(I$4,'Telecentric lens DB'!$B$4:$S$4,0),0)),"")</f>
        <v/>
      </c>
      <c r="J18" s="45" t="str">
        <f>IFERROR(IF(VLOOKUP($C18,'Telecentric lens DB'!$B$4:$S$486,MATCH(J$4,'Telecentric lens DB'!$B$4:$S$4,0),0)=0,"",VLOOKUP($C18,'Telecentric lens DB'!$B$4:$S$486,MATCH(J$4,'Telecentric lens DB'!$B$4:$S$4,0),0)),"")</f>
        <v/>
      </c>
      <c r="K18" s="42" t="str">
        <f>IFERROR(IF(VLOOKUP($C18,'Telecentric lens DB'!$B$4:$S$486,MATCH(K$4,'Telecentric lens DB'!$B$4:$S$4,0),0)=0,"",VLOOKUP($C18,'Telecentric lens DB'!$B$4:$S$486,MATCH(K$4,'Telecentric lens DB'!$B$4:$S$4,0),0)),"")</f>
        <v/>
      </c>
      <c r="L18" s="153" t="str">
        <f>IFERROR(IF(VLOOKUP($C18,'Telecentric lens DB'!$B$4:$S$486,MATCH(L$4,'Telecentric lens DB'!$B$4:$S$4,0),0)=0,"",VLOOKUP($C18,'Telecentric lens DB'!$B$4:$S$486,MATCH(L$4,'Telecentric lens DB'!$B$4:$S$4,0),0)),"")</f>
        <v/>
      </c>
      <c r="M18" s="35" t="str">
        <f>IFERROR(IF(VLOOKUP($C18,'Telecentric lens DB'!$B$4:$S$486,MATCH(M$4,'Telecentric lens DB'!$B$4:$S$4,0),0)=0,"",VLOOKUP($C18,'Telecentric lens DB'!$B$4:$S$486,MATCH(M$4,'Telecentric lens DB'!$B$4:$S$4,0),0)),"")</f>
        <v/>
      </c>
      <c r="N18" s="45" t="str">
        <f>IFERROR(IF(VLOOKUP($C18,'Telecentric lens DB'!$B$4:$S$486,MATCH(N$4,'Telecentric lens DB'!$B$4:$S$4,0),0)=0,"",VLOOKUP($C18,'Telecentric lens DB'!$B$4:$S$486,MATCH(N$4,'Telecentric lens DB'!$B$4:$S$4,0),0)),"")</f>
        <v/>
      </c>
    </row>
    <row r="19" spans="2:15">
      <c r="B19" s="31" t="s">
        <v>121</v>
      </c>
      <c r="C19" s="30" t="s">
        <v>0</v>
      </c>
      <c r="D19" s="30" t="s">
        <v>0</v>
      </c>
      <c r="E19" s="30"/>
      <c r="F19" s="30" t="s">
        <v>0</v>
      </c>
      <c r="G19" s="30" t="s">
        <v>0</v>
      </c>
      <c r="H19" s="30" t="s">
        <v>0</v>
      </c>
      <c r="I19" s="30" t="s">
        <v>0</v>
      </c>
      <c r="J19" s="30" t="s">
        <v>0</v>
      </c>
      <c r="K19" s="30" t="s">
        <v>0</v>
      </c>
      <c r="L19" s="30" t="s">
        <v>0</v>
      </c>
      <c r="M19" s="30" t="s">
        <v>0</v>
      </c>
      <c r="N19" s="30" t="s">
        <v>0</v>
      </c>
      <c r="O19" s="30" t="s">
        <v>0</v>
      </c>
    </row>
    <row r="21" spans="2:15">
      <c r="B21" s="8" t="s">
        <v>65</v>
      </c>
    </row>
  </sheetData>
  <dataValidations count="3">
    <dataValidation type="list" allowBlank="1" showInputMessage="1" showErrorMessage="1" sqref="M5:M18" xr:uid="{22AE219F-6F3D-4B43-AC89-FB0550B018A7}">
      <formula1>Prices</formula1>
    </dataValidation>
    <dataValidation type="list" allowBlank="1" showInputMessage="1" showErrorMessage="1" sqref="G5:G18" xr:uid="{8A0DBF90-B9FD-4BE7-8000-537663040CCD}">
      <formula1>Formats</formula1>
    </dataValidation>
    <dataValidation type="list" allowBlank="1" showInputMessage="1" showErrorMessage="1" sqref="F5:F18" xr:uid="{9767A2EF-FFDE-480A-ABD9-A5B563148B65}">
      <formula1>Mounts</formula1>
    </dataValidation>
  </dataValidations>
  <hyperlinks>
    <hyperlink ref="B2" location="'Telecentric lenses'!A1" display="Back to overview" xr:uid="{E08C48D8-A17F-4209-B6FF-82261FBF6D8F}"/>
    <hyperlink ref="B21" location="'Telecentric lens DB'!A1" display="Telecentric lens database" xr:uid="{7E285A18-21C7-4055-9FE6-7FEEF9758D57}"/>
    <hyperlink ref="C5" r:id="rId1" xr:uid="{67E1C421-F335-4ED0-B151-AC9B4656D570}"/>
  </hyperlinks>
  <pageMargins left="0.3" right="0.3" top="0.5" bottom="0.5" header="0.1" footer="0.1"/>
  <pageSetup paperSize="9" scale="61" orientation="landscape" r:id="rId2"/>
  <legacy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465AE-C592-48F0-8EAF-6E5CB00FF375}">
  <sheetPr>
    <pageSetUpPr fitToPage="1"/>
  </sheetPr>
  <dimension ref="A1:O21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323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/>
      </c>
      <c r="C5" s="156" t="s">
        <v>324</v>
      </c>
      <c r="D5" s="35" t="str">
        <f>IFERROR(VLOOKUP($C5,'Telecentric lens DB'!$B$4:$S$486,MATCH(D$4,'Telecentric lens DB'!$B$4:$S$4,0),0),"")</f>
        <v/>
      </c>
      <c r="E5" s="35" t="str">
        <f>IFERROR(VLOOKUP($C5,'Telecentric lens DB'!$B$4:$S$486,MATCH(E$4,'Telecentric lens DB'!$B$4:$S$4,0),0),"")</f>
        <v/>
      </c>
      <c r="F5" s="35" t="str">
        <f>IFERROR(VLOOKUP($C5,'Telecentric lens DB'!$B$4:$S$486,MATCH(F$4,'Telecentric lens DB'!$B$4:$S$4,0),0),"")</f>
        <v/>
      </c>
      <c r="G5" s="35" t="str">
        <f>IFERROR(VLOOKUP($C5,'Telecentric lens DB'!$B$4:$S$486,MATCH(G$4,'Telecentric lens DB'!$B$4:$S$4,0),0),"")</f>
        <v/>
      </c>
      <c r="H5" s="45" t="str">
        <f>IFERROR(IF(VLOOKUP($C5,'Telecentric lens DB'!$B$4:$S$486,MATCH(H$4,'Telecentric lens DB'!$B$4:$S$4,0),0)=0,"",VLOOKUP($C5,'Telecentric lens DB'!$B$4:$S$486,MATCH(H$4,'Telecentric lens DB'!$B$4:$S$4,0),0)),"")</f>
        <v/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/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/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B6" s="3" t="str">
        <f>IFERROR(VLOOKUP($C6,'Telecentric lens DB'!$B$4:$S$486,MATCH(B$4,'Telecentric lens DB'!$B$4:$S$4,0),0),"")</f>
        <v/>
      </c>
      <c r="C6" s="156" t="s">
        <v>325</v>
      </c>
      <c r="D6" s="35" t="str">
        <f>IFERROR(VLOOKUP($C6,'Telecentric lens DB'!$B$4:$S$486,MATCH(D$4,'Telecentric lens DB'!$B$4:$S$4,0),0),"")</f>
        <v/>
      </c>
      <c r="E6" s="35" t="str">
        <f>IFERROR(VLOOKUP($C6,'Telecentric lens DB'!$B$4:$S$486,MATCH(E$4,'Telecentric lens DB'!$B$4:$S$4,0),0),"")</f>
        <v/>
      </c>
      <c r="F6" s="35" t="str">
        <f>IFERROR(VLOOKUP($C6,'Telecentric lens DB'!$B$4:$S$486,MATCH(F$4,'Telecentric lens DB'!$B$4:$S$4,0),0),"")</f>
        <v/>
      </c>
      <c r="G6" s="35" t="str">
        <f>IFERROR(VLOOKUP($C6,'Telecentric lens DB'!$B$4:$S$486,MATCH(G$4,'Telecentric lens DB'!$B$4:$S$4,0),0),"")</f>
        <v/>
      </c>
      <c r="H6" s="45" t="str">
        <f>IFERROR(IF(VLOOKUP($C6,'Telecentric lens DB'!$B$4:$S$486,MATCH(H$4,'Telecentric lens DB'!$B$4:$S$4,0),0)=0,"",VLOOKUP($C6,'Telecentric lens DB'!$B$4:$S$486,MATCH(H$4,'Telecentric lens DB'!$B$4:$S$4,0),0)),"")</f>
        <v/>
      </c>
      <c r="I6" s="153" t="str">
        <f>IFERROR(IF(VLOOKUP($C6,'Telecentric lens DB'!$B$4:$S$486,MATCH(I$4,'Telecentric lens DB'!$B$4:$S$4,0),0)=0,"",VLOOKUP($C6,'Telecentric lens DB'!$B$4:$S$486,MATCH(I$4,'Telecentric lens DB'!$B$4:$S$4,0),0)),"")</f>
        <v/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/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/>
      </c>
      <c r="M6" s="35" t="str">
        <f>IFERROR(IF(VLOOKUP($C6,'Telecentric lens DB'!$B$4:$S$486,MATCH(M$4,'Telecentric lens DB'!$B$4:$S$4,0),0)=0,"",VLOOKUP($C6,'Telecentric lens DB'!$B$4:$S$486,MATCH(M$4,'Telecentric lens DB'!$B$4:$S$4,0),0)),"")</f>
        <v/>
      </c>
      <c r="N6" s="45" t="str">
        <f>IFERROR(IF(VLOOKUP($C6,'Telecentric lens DB'!$B$4:$S$486,MATCH(N$4,'Telecentric lens DB'!$B$4:$S$4,0),0)=0,"",VLOOKUP($C6,'Telecentric lens DB'!$B$4:$S$486,MATCH(N$4,'Telecentric lens DB'!$B$4:$S$4,0),0)),"")</f>
        <v/>
      </c>
    </row>
    <row r="7" spans="1:15">
      <c r="B7" s="3" t="str">
        <f>IFERROR(VLOOKUP($C7,'Telecentric lens DB'!$B$4:$S$486,MATCH(B$4,'Telecentric lens DB'!$B$4:$S$4,0),0),"")</f>
        <v/>
      </c>
      <c r="D7" s="35" t="str">
        <f>IFERROR(VLOOKUP($C7,'Telecentric lens DB'!$B$4:$S$486,MATCH(D$4,'Telecentric lens DB'!$B$4:$S$4,0),0),"")</f>
        <v/>
      </c>
      <c r="E7" s="35" t="str">
        <f>IFERROR(VLOOKUP($C7,'Telecentric lens DB'!$B$4:$S$486,MATCH(E$4,'Telecentric lens DB'!$B$4:$S$4,0),0),"")</f>
        <v/>
      </c>
      <c r="F7" s="35" t="str">
        <f>IFERROR(VLOOKUP($C7,'Telecentric lens DB'!$B$4:$S$486,MATCH(F$4,'Telecentric lens DB'!$B$4:$S$4,0),0),"")</f>
        <v/>
      </c>
      <c r="G7" s="35" t="str">
        <f>IFERROR(VLOOKUP($C7,'Telecentric lens DB'!$B$4:$S$486,MATCH(G$4,'Telecentric lens DB'!$B$4:$S$4,0),0),"")</f>
        <v/>
      </c>
      <c r="H7" s="45" t="str">
        <f>IFERROR(IF(VLOOKUP($C7,'Telecentric lens DB'!$B$4:$S$486,MATCH(H$4,'Telecentric lens DB'!$B$4:$S$4,0),0)=0,"",VLOOKUP($C7,'Telecentric lens DB'!$B$4:$S$486,MATCH(H$4,'Telecentric lens DB'!$B$4:$S$4,0),0)),"")</f>
        <v/>
      </c>
      <c r="I7" s="153" t="str">
        <f>IFERROR(IF(VLOOKUP($C7,'Telecentric lens DB'!$B$4:$S$486,MATCH(I$4,'Telecentric lens DB'!$B$4:$S$4,0),0)=0,"",VLOOKUP($C7,'Telecentric lens DB'!$B$4:$S$486,MATCH(I$4,'Telecentric lens DB'!$B$4:$S$4,0),0)),"")</f>
        <v/>
      </c>
      <c r="J7" s="45" t="str">
        <f>IFERROR(IF(VLOOKUP($C7,'Telecentric lens DB'!$B$4:$S$486,MATCH(J$4,'Telecentric lens DB'!$B$4:$S$4,0),0)=0,"",VLOOKUP($C7,'Telecentric lens DB'!$B$4:$S$486,MATCH(J$4,'Telecentric lens DB'!$B$4:$S$4,0),0)),"")</f>
        <v/>
      </c>
      <c r="K7" s="42" t="str">
        <f>IFERROR(IF(VLOOKUP($C7,'Telecentric lens DB'!$B$4:$S$486,MATCH(K$4,'Telecentric lens DB'!$B$4:$S$4,0),0)=0,"",VLOOKUP($C7,'Telecentric lens DB'!$B$4:$S$486,MATCH(K$4,'Telecentric lens DB'!$B$4:$S$4,0),0)),"")</f>
        <v/>
      </c>
      <c r="L7" s="153" t="str">
        <f>IFERROR(IF(VLOOKUP($C7,'Telecentric lens DB'!$B$4:$S$486,MATCH(L$4,'Telecentric lens DB'!$B$4:$S$4,0),0)=0,"",VLOOKUP($C7,'Telecentric lens DB'!$B$4:$S$486,MATCH(L$4,'Telecentric lens DB'!$B$4:$S$4,0),0)),"")</f>
        <v/>
      </c>
      <c r="M7" s="35" t="str">
        <f>IFERROR(IF(VLOOKUP($C7,'Telecentric lens DB'!$B$4:$S$486,MATCH(M$4,'Telecentric lens DB'!$B$4:$S$4,0),0)=0,"",VLOOKUP($C7,'Telecentric lens DB'!$B$4:$S$486,MATCH(M$4,'Telecentric lens DB'!$B$4:$S$4,0),0)),"")</f>
        <v/>
      </c>
      <c r="N7" s="45" t="str">
        <f>IFERROR(IF(VLOOKUP($C7,'Telecentric lens DB'!$B$4:$S$486,MATCH(N$4,'Telecentric lens DB'!$B$4:$S$4,0),0)=0,"",VLOOKUP($C7,'Telecentric lens DB'!$B$4:$S$486,MATCH(N$4,'Telecentric lens DB'!$B$4:$S$4,0),0)),"")</f>
        <v/>
      </c>
    </row>
    <row r="8" spans="1:15">
      <c r="B8" s="3" t="str">
        <f>IFERROR(VLOOKUP($C8,'Telecentric lens DB'!$B$4:$S$486,MATCH(B$4,'Telecentric lens DB'!$B$4:$S$4,0),0),"")</f>
        <v/>
      </c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45" t="str">
        <f>IFERROR(IF(VLOOKUP($C8,'Telecentric lens DB'!$B$4:$S$486,MATCH(H$4,'Telecentric lens DB'!$B$4:$S$4,0),0)=0,"",VLOOKUP($C8,'Telecentric lens DB'!$B$4:$S$486,MATCH(H$4,'Telecentric lens DB'!$B$4:$S$4,0),0)),"")</f>
        <v/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/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C13" s="49"/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4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153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4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42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153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45" t="str">
        <f>IFERROR(IF(VLOOKUP($C17,'Telecentric lens DB'!$B$4:$S$486,MATCH(N$4,'Telecentric lens DB'!$B$4:$S$4,0),0)=0,"",VLOOKUP($C17,'Telecentric lens DB'!$B$4:$S$486,MATCH(N$4,'Telecentric lens DB'!$B$4:$S$4,0),0)),"")</f>
        <v/>
      </c>
    </row>
    <row r="18" spans="2:15">
      <c r="B18" s="3" t="str">
        <f>IFERROR(VLOOKUP($C18,'Telecentric lens DB'!$B$4:$S$486,MATCH(B$4,'Telecentric lens DB'!$B$4:$S$4,0),0),"")</f>
        <v/>
      </c>
      <c r="D18" s="35" t="str">
        <f>IFERROR(VLOOKUP($C18,'Telecentric lens DB'!$B$4:$S$486,MATCH(D$4,'Telecentric lens DB'!$B$4:$S$4,0),0),"")</f>
        <v/>
      </c>
      <c r="E18" s="35" t="str">
        <f>IFERROR(VLOOKUP($C18,'Telecentric lens DB'!$B$4:$S$486,MATCH(E$4,'Telecentric lens DB'!$B$4:$S$4,0),0),"")</f>
        <v/>
      </c>
      <c r="F18" s="35" t="str">
        <f>IFERROR(VLOOKUP($C18,'Telecentric lens DB'!$B$4:$S$486,MATCH(F$4,'Telecentric lens DB'!$B$4:$S$4,0),0),"")</f>
        <v/>
      </c>
      <c r="G18" s="35" t="str">
        <f>IFERROR(VLOOKUP($C18,'Telecentric lens DB'!$B$4:$S$486,MATCH(G$4,'Telecentric lens DB'!$B$4:$S$4,0),0),"")</f>
        <v/>
      </c>
      <c r="H18" s="45" t="str">
        <f>IFERROR(IF(VLOOKUP($C18,'Telecentric lens DB'!$B$4:$S$486,MATCH(H$4,'Telecentric lens DB'!$B$4:$S$4,0),0)=0,"",VLOOKUP($C18,'Telecentric lens DB'!$B$4:$S$486,MATCH(H$4,'Telecentric lens DB'!$B$4:$S$4,0),0)),"")</f>
        <v/>
      </c>
      <c r="I18" s="153" t="str">
        <f>IFERROR(IF(VLOOKUP($C18,'Telecentric lens DB'!$B$4:$S$486,MATCH(I$4,'Telecentric lens DB'!$B$4:$S$4,0),0)=0,"",VLOOKUP($C18,'Telecentric lens DB'!$B$4:$S$486,MATCH(I$4,'Telecentric lens DB'!$B$4:$S$4,0),0)),"")</f>
        <v/>
      </c>
      <c r="J18" s="45" t="str">
        <f>IFERROR(IF(VLOOKUP($C18,'Telecentric lens DB'!$B$4:$S$486,MATCH(J$4,'Telecentric lens DB'!$B$4:$S$4,0),0)=0,"",VLOOKUP($C18,'Telecentric lens DB'!$B$4:$S$486,MATCH(J$4,'Telecentric lens DB'!$B$4:$S$4,0),0)),"")</f>
        <v/>
      </c>
      <c r="K18" s="42" t="str">
        <f>IFERROR(IF(VLOOKUP($C18,'Telecentric lens DB'!$B$4:$S$486,MATCH(K$4,'Telecentric lens DB'!$B$4:$S$4,0),0)=0,"",VLOOKUP($C18,'Telecentric lens DB'!$B$4:$S$486,MATCH(K$4,'Telecentric lens DB'!$B$4:$S$4,0),0)),"")</f>
        <v/>
      </c>
      <c r="L18" s="153" t="str">
        <f>IFERROR(IF(VLOOKUP($C18,'Telecentric lens DB'!$B$4:$S$486,MATCH(L$4,'Telecentric lens DB'!$B$4:$S$4,0),0)=0,"",VLOOKUP($C18,'Telecentric lens DB'!$B$4:$S$486,MATCH(L$4,'Telecentric lens DB'!$B$4:$S$4,0),0)),"")</f>
        <v/>
      </c>
      <c r="M18" s="35" t="str">
        <f>IFERROR(IF(VLOOKUP($C18,'Telecentric lens DB'!$B$4:$S$486,MATCH(M$4,'Telecentric lens DB'!$B$4:$S$4,0),0)=0,"",VLOOKUP($C18,'Telecentric lens DB'!$B$4:$S$486,MATCH(M$4,'Telecentric lens DB'!$B$4:$S$4,0),0)),"")</f>
        <v/>
      </c>
      <c r="N18" s="45" t="str">
        <f>IFERROR(IF(VLOOKUP($C18,'Telecentric lens DB'!$B$4:$S$486,MATCH(N$4,'Telecentric lens DB'!$B$4:$S$4,0),0)=0,"",VLOOKUP($C18,'Telecentric lens DB'!$B$4:$S$486,MATCH(N$4,'Telecentric lens DB'!$B$4:$S$4,0),0)),"")</f>
        <v/>
      </c>
    </row>
    <row r="19" spans="2:15">
      <c r="B19" s="31" t="s">
        <v>121</v>
      </c>
      <c r="C19" s="30" t="s">
        <v>0</v>
      </c>
      <c r="D19" s="30" t="s">
        <v>0</v>
      </c>
      <c r="E19" s="30"/>
      <c r="F19" s="30" t="s">
        <v>0</v>
      </c>
      <c r="G19" s="30" t="s">
        <v>0</v>
      </c>
      <c r="H19" s="30" t="s">
        <v>0</v>
      </c>
      <c r="I19" s="30" t="s">
        <v>0</v>
      </c>
      <c r="J19" s="30" t="s">
        <v>0</v>
      </c>
      <c r="K19" s="30" t="s">
        <v>0</v>
      </c>
      <c r="L19" s="30" t="s">
        <v>0</v>
      </c>
      <c r="M19" s="30" t="s">
        <v>0</v>
      </c>
      <c r="N19" s="30" t="s">
        <v>0</v>
      </c>
      <c r="O19" s="30" t="s">
        <v>0</v>
      </c>
    </row>
    <row r="21" spans="2:15">
      <c r="B21" s="8" t="s">
        <v>65</v>
      </c>
    </row>
  </sheetData>
  <dataValidations count="3">
    <dataValidation type="list" allowBlank="1" showInputMessage="1" showErrorMessage="1" sqref="F5:F18" xr:uid="{6E1A73D8-6F10-468F-A28C-B1FC2EF05154}">
      <formula1>Mounts</formula1>
    </dataValidation>
    <dataValidation type="list" allowBlank="1" showInputMessage="1" showErrorMessage="1" sqref="G5:G18" xr:uid="{29FD331F-4A70-4616-800B-215AC616E80A}">
      <formula1>Formats</formula1>
    </dataValidation>
    <dataValidation type="list" allowBlank="1" showInputMessage="1" showErrorMessage="1" sqref="M5:M18" xr:uid="{DDFC2448-CA70-4CB0-BCB4-412CFBD4CD91}">
      <formula1>Prices</formula1>
    </dataValidation>
  </dataValidations>
  <hyperlinks>
    <hyperlink ref="B2" location="'Telecentric lenses'!A1" display="Back to overview" xr:uid="{E4CCAE8D-551A-4903-AA1C-8C041C51838C}"/>
    <hyperlink ref="B21" location="'Telecentric lens DB'!A1" display="Telecentric lens database" xr:uid="{2B5F3DB5-76F9-434E-985F-98F7103DCCF6}"/>
    <hyperlink ref="C5" r:id="rId1" xr:uid="{047312D7-17F3-4BD1-893A-C516D8EE9805}"/>
  </hyperlinks>
  <pageMargins left="0.3" right="0.3" top="0.5" bottom="0.5" header="0.1" footer="0.1"/>
  <pageSetup paperSize="9" scale="61" orientation="landscape"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9CBE-4BDE-4FE4-B929-29D1CB078575}">
  <sheetPr>
    <pageSetUpPr fitToPage="1"/>
  </sheetPr>
  <dimension ref="A1:O21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326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/>
      </c>
      <c r="C5" s="156" t="s">
        <v>312</v>
      </c>
      <c r="D5" s="35" t="str">
        <f>IFERROR(VLOOKUP($C5,'Telecentric lens DB'!$B$4:$S$486,MATCH(D$4,'Telecentric lens DB'!$B$4:$S$4,0),0),"")</f>
        <v/>
      </c>
      <c r="E5" s="35" t="str">
        <f>IFERROR(VLOOKUP($C5,'Telecentric lens DB'!$B$4:$S$486,MATCH(E$4,'Telecentric lens DB'!$B$4:$S$4,0),0),"")</f>
        <v/>
      </c>
      <c r="F5" s="35" t="str">
        <f>IFERROR(VLOOKUP($C5,'Telecentric lens DB'!$B$4:$S$486,MATCH(F$4,'Telecentric lens DB'!$B$4:$S$4,0),0),"")</f>
        <v/>
      </c>
      <c r="G5" s="35" t="str">
        <f>IFERROR(VLOOKUP($C5,'Telecentric lens DB'!$B$4:$S$486,MATCH(G$4,'Telecentric lens DB'!$B$4:$S$4,0),0),"")</f>
        <v/>
      </c>
      <c r="H5" s="45" t="str">
        <f>IFERROR(IF(VLOOKUP($C5,'Telecentric lens DB'!$B$4:$S$486,MATCH(H$4,'Telecentric lens DB'!$B$4:$S$4,0),0)=0,"",VLOOKUP($C5,'Telecentric lens DB'!$B$4:$S$486,MATCH(H$4,'Telecentric lens DB'!$B$4:$S$4,0),0)),"")</f>
        <v/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/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/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B6" s="3" t="str">
        <f>IFERROR(VLOOKUP($C6,'Telecentric lens DB'!$B$4:$S$486,MATCH(B$4,'Telecentric lens DB'!$B$4:$S$4,0),0),"")</f>
        <v/>
      </c>
      <c r="C6" s="156" t="s">
        <v>327</v>
      </c>
      <c r="D6" s="35" t="str">
        <f>IFERROR(VLOOKUP($C6,'Telecentric lens DB'!$B$4:$S$486,MATCH(D$4,'Telecentric lens DB'!$B$4:$S$4,0),0),"")</f>
        <v/>
      </c>
      <c r="E6" s="35" t="str">
        <f>IFERROR(VLOOKUP($C6,'Telecentric lens DB'!$B$4:$S$486,MATCH(E$4,'Telecentric lens DB'!$B$4:$S$4,0),0),"")</f>
        <v/>
      </c>
      <c r="F6" s="35" t="str">
        <f>IFERROR(VLOOKUP($C6,'Telecentric lens DB'!$B$4:$S$486,MATCH(F$4,'Telecentric lens DB'!$B$4:$S$4,0),0),"")</f>
        <v/>
      </c>
      <c r="G6" s="35" t="str">
        <f>IFERROR(VLOOKUP($C6,'Telecentric lens DB'!$B$4:$S$486,MATCH(G$4,'Telecentric lens DB'!$B$4:$S$4,0),0),"")</f>
        <v/>
      </c>
      <c r="H6" s="45" t="str">
        <f>IFERROR(IF(VLOOKUP($C6,'Telecentric lens DB'!$B$4:$S$486,MATCH(H$4,'Telecentric lens DB'!$B$4:$S$4,0),0)=0,"",VLOOKUP($C6,'Telecentric lens DB'!$B$4:$S$486,MATCH(H$4,'Telecentric lens DB'!$B$4:$S$4,0),0)),"")</f>
        <v/>
      </c>
      <c r="I6" s="153" t="str">
        <f>IFERROR(IF(VLOOKUP($C6,'Telecentric lens DB'!$B$4:$S$486,MATCH(I$4,'Telecentric lens DB'!$B$4:$S$4,0),0)=0,"",VLOOKUP($C6,'Telecentric lens DB'!$B$4:$S$486,MATCH(I$4,'Telecentric lens DB'!$B$4:$S$4,0),0)),"")</f>
        <v/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/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/>
      </c>
      <c r="M6" s="35" t="str">
        <f>IFERROR(IF(VLOOKUP($C6,'Telecentric lens DB'!$B$4:$S$486,MATCH(M$4,'Telecentric lens DB'!$B$4:$S$4,0),0)=0,"",VLOOKUP($C6,'Telecentric lens DB'!$B$4:$S$486,MATCH(M$4,'Telecentric lens DB'!$B$4:$S$4,0),0)),"")</f>
        <v/>
      </c>
      <c r="N6" s="45" t="str">
        <f>IFERROR(IF(VLOOKUP($C6,'Telecentric lens DB'!$B$4:$S$486,MATCH(N$4,'Telecentric lens DB'!$B$4:$S$4,0),0)=0,"",VLOOKUP($C6,'Telecentric lens DB'!$B$4:$S$486,MATCH(N$4,'Telecentric lens DB'!$B$4:$S$4,0),0)),"")</f>
        <v/>
      </c>
    </row>
    <row r="7" spans="1:15">
      <c r="B7" s="3" t="str">
        <f>IFERROR(VLOOKUP($C7,'Telecentric lens DB'!$B$4:$S$486,MATCH(B$4,'Telecentric lens DB'!$B$4:$S$4,0),0),"")</f>
        <v>Sill Optics</v>
      </c>
      <c r="C7" s="156" t="s">
        <v>328</v>
      </c>
      <c r="D7" s="35">
        <f>IFERROR(VLOOKUP($C7,'Telecentric lens DB'!$B$4:$S$486,MATCH(D$4,'Telecentric lens DB'!$B$4:$S$4,0),0),"")</f>
        <v>0.193</v>
      </c>
      <c r="E7" s="35" t="str">
        <f>IFERROR(VLOOKUP($C7,'Telecentric lens DB'!$B$4:$S$486,MATCH(E$4,'Telecentric lens DB'!$B$4:$S$4,0),0),"")</f>
        <v>193.6 - 338.7</v>
      </c>
      <c r="F7" s="35" t="str">
        <f>IFERROR(VLOOKUP($C7,'Telecentric lens DB'!$B$4:$S$486,MATCH(F$4,'Telecentric lens DB'!$B$4:$S$4,0),0),"")</f>
        <v>C-mount</v>
      </c>
      <c r="G7" s="35" t="str">
        <f>IFERROR(VLOOKUP($C7,'Telecentric lens DB'!$B$4:$S$486,MATCH(G$4,'Telecentric lens DB'!$B$4:$S$4,0),0),"")</f>
        <v>1"</v>
      </c>
      <c r="H7" s="45" t="str">
        <f>IFERROR(IF(VLOOKUP($C7,'Telecentric lens DB'!$B$4:$S$486,MATCH(H$4,'Telecentric lens DB'!$B$4:$S$4,0),0)=0,"",VLOOKUP($C7,'Telecentric lens DB'!$B$4:$S$486,MATCH(H$4,'Telecentric lens DB'!$B$4:$S$4,0),0)),"")</f>
        <v/>
      </c>
      <c r="I7" s="153">
        <f>IFERROR(IF(VLOOKUP($C7,'Telecentric lens DB'!$B$4:$S$486,MATCH(I$4,'Telecentric lens DB'!$B$4:$S$4,0),0)=0,"",VLOOKUP($C7,'Telecentric lens DB'!$B$4:$S$486,MATCH(I$4,'Telecentric lens DB'!$B$4:$S$4,0),0)),"")</f>
        <v>0.01</v>
      </c>
      <c r="J7" s="45" t="str">
        <f>IFERROR(IF(VLOOKUP($C7,'Telecentric lens DB'!$B$4:$S$486,MATCH(J$4,'Telecentric lens DB'!$B$4:$S$4,0),0)=0,"",VLOOKUP($C7,'Telecentric lens DB'!$B$4:$S$486,MATCH(J$4,'Telecentric lens DB'!$B$4:$S$4,0),0)),"")</f>
        <v/>
      </c>
      <c r="K7" s="42" t="str">
        <f>IFERROR(IF(VLOOKUP($C7,'Telecentric lens DB'!$B$4:$S$486,MATCH(K$4,'Telecentric lens DB'!$B$4:$S$4,0),0)=0,"",VLOOKUP($C7,'Telecentric lens DB'!$B$4:$S$486,MATCH(K$4,'Telecentric lens DB'!$B$4:$S$4,0),0)),"")</f>
        <v>EL-16-40-TC-VIS-5D</v>
      </c>
      <c r="L7" s="153" t="str">
        <f>IFERROR(IF(VLOOKUP($C7,'Telecentric lens DB'!$B$4:$S$486,MATCH(L$4,'Telecentric lens DB'!$B$4:$S$4,0),0)=0,"",VLOOKUP($C7,'Telecentric lens DB'!$B$4:$S$486,MATCH(L$4,'Telecentric lens DB'!$B$4:$S$4,0),0)),"")</f>
        <v/>
      </c>
      <c r="M7" s="35" t="str">
        <f>IFERROR(IF(VLOOKUP($C7,'Telecentric lens DB'!$B$4:$S$486,MATCH(M$4,'Telecentric lens DB'!$B$4:$S$4,0),0)=0,"",VLOOKUP($C7,'Telecentric lens DB'!$B$4:$S$486,MATCH(M$4,'Telecentric lens DB'!$B$4:$S$4,0),0)),"")</f>
        <v>On Request</v>
      </c>
      <c r="N7" s="45" t="str">
        <f>IFERROR(IF(VLOOKUP($C7,'Telecentric lens DB'!$B$4:$S$486,MATCH(N$4,'Telecentric lens DB'!$B$4:$S$4,0),0)=0,"",VLOOKUP($C7,'Telecentric lens DB'!$B$4:$S$486,MATCH(N$4,'Telecentric lens DB'!$B$4:$S$4,0),0)),"")</f>
        <v/>
      </c>
    </row>
    <row r="8" spans="1:15">
      <c r="B8" s="3" t="str">
        <f>IFERROR(VLOOKUP($C8,'Telecentric lens DB'!$B$4:$S$486,MATCH(B$4,'Telecentric lens DB'!$B$4:$S$4,0),0),"")</f>
        <v/>
      </c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45" t="str">
        <f>IFERROR(IF(VLOOKUP($C8,'Telecentric lens DB'!$B$4:$S$486,MATCH(H$4,'Telecentric lens DB'!$B$4:$S$4,0),0)=0,"",VLOOKUP($C8,'Telecentric lens DB'!$B$4:$S$486,MATCH(H$4,'Telecentric lens DB'!$B$4:$S$4,0),0)),"")</f>
        <v/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/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C13" s="49"/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4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153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4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42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153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45" t="str">
        <f>IFERROR(IF(VLOOKUP($C17,'Telecentric lens DB'!$B$4:$S$486,MATCH(N$4,'Telecentric lens DB'!$B$4:$S$4,0),0)=0,"",VLOOKUP($C17,'Telecentric lens DB'!$B$4:$S$486,MATCH(N$4,'Telecentric lens DB'!$B$4:$S$4,0),0)),"")</f>
        <v/>
      </c>
    </row>
    <row r="18" spans="2:15">
      <c r="B18" s="3" t="str">
        <f>IFERROR(VLOOKUP($C18,'Telecentric lens DB'!$B$4:$S$486,MATCH(B$4,'Telecentric lens DB'!$B$4:$S$4,0),0),"")</f>
        <v/>
      </c>
      <c r="D18" s="35" t="str">
        <f>IFERROR(VLOOKUP($C18,'Telecentric lens DB'!$B$4:$S$486,MATCH(D$4,'Telecentric lens DB'!$B$4:$S$4,0),0),"")</f>
        <v/>
      </c>
      <c r="E18" s="35" t="str">
        <f>IFERROR(VLOOKUP($C18,'Telecentric lens DB'!$B$4:$S$486,MATCH(E$4,'Telecentric lens DB'!$B$4:$S$4,0),0),"")</f>
        <v/>
      </c>
      <c r="F18" s="35" t="str">
        <f>IFERROR(VLOOKUP($C18,'Telecentric lens DB'!$B$4:$S$486,MATCH(F$4,'Telecentric lens DB'!$B$4:$S$4,0),0),"")</f>
        <v/>
      </c>
      <c r="G18" s="35" t="str">
        <f>IFERROR(VLOOKUP($C18,'Telecentric lens DB'!$B$4:$S$486,MATCH(G$4,'Telecentric lens DB'!$B$4:$S$4,0),0),"")</f>
        <v/>
      </c>
      <c r="H18" s="45" t="str">
        <f>IFERROR(IF(VLOOKUP($C18,'Telecentric lens DB'!$B$4:$S$486,MATCH(H$4,'Telecentric lens DB'!$B$4:$S$4,0),0)=0,"",VLOOKUP($C18,'Telecentric lens DB'!$B$4:$S$486,MATCH(H$4,'Telecentric lens DB'!$B$4:$S$4,0),0)),"")</f>
        <v/>
      </c>
      <c r="I18" s="153" t="str">
        <f>IFERROR(IF(VLOOKUP($C18,'Telecentric lens DB'!$B$4:$S$486,MATCH(I$4,'Telecentric lens DB'!$B$4:$S$4,0),0)=0,"",VLOOKUP($C18,'Telecentric lens DB'!$B$4:$S$486,MATCH(I$4,'Telecentric lens DB'!$B$4:$S$4,0),0)),"")</f>
        <v/>
      </c>
      <c r="J18" s="45" t="str">
        <f>IFERROR(IF(VLOOKUP($C18,'Telecentric lens DB'!$B$4:$S$486,MATCH(J$4,'Telecentric lens DB'!$B$4:$S$4,0),0)=0,"",VLOOKUP($C18,'Telecentric lens DB'!$B$4:$S$486,MATCH(J$4,'Telecentric lens DB'!$B$4:$S$4,0),0)),"")</f>
        <v/>
      </c>
      <c r="K18" s="42" t="str">
        <f>IFERROR(IF(VLOOKUP($C18,'Telecentric lens DB'!$B$4:$S$486,MATCH(K$4,'Telecentric lens DB'!$B$4:$S$4,0),0)=0,"",VLOOKUP($C18,'Telecentric lens DB'!$B$4:$S$486,MATCH(K$4,'Telecentric lens DB'!$B$4:$S$4,0),0)),"")</f>
        <v/>
      </c>
      <c r="L18" s="153" t="str">
        <f>IFERROR(IF(VLOOKUP($C18,'Telecentric lens DB'!$B$4:$S$486,MATCH(L$4,'Telecentric lens DB'!$B$4:$S$4,0),0)=0,"",VLOOKUP($C18,'Telecentric lens DB'!$B$4:$S$486,MATCH(L$4,'Telecentric lens DB'!$B$4:$S$4,0),0)),"")</f>
        <v/>
      </c>
      <c r="M18" s="35" t="str">
        <f>IFERROR(IF(VLOOKUP($C18,'Telecentric lens DB'!$B$4:$S$486,MATCH(M$4,'Telecentric lens DB'!$B$4:$S$4,0),0)=0,"",VLOOKUP($C18,'Telecentric lens DB'!$B$4:$S$486,MATCH(M$4,'Telecentric lens DB'!$B$4:$S$4,0),0)),"")</f>
        <v/>
      </c>
      <c r="N18" s="45" t="str">
        <f>IFERROR(IF(VLOOKUP($C18,'Telecentric lens DB'!$B$4:$S$486,MATCH(N$4,'Telecentric lens DB'!$B$4:$S$4,0),0)=0,"",VLOOKUP($C18,'Telecentric lens DB'!$B$4:$S$486,MATCH(N$4,'Telecentric lens DB'!$B$4:$S$4,0),0)),"")</f>
        <v/>
      </c>
    </row>
    <row r="19" spans="2:15">
      <c r="B19" s="31" t="s">
        <v>121</v>
      </c>
      <c r="C19" s="30" t="s">
        <v>0</v>
      </c>
      <c r="D19" s="30" t="s">
        <v>0</v>
      </c>
      <c r="E19" s="30"/>
      <c r="F19" s="30" t="s">
        <v>0</v>
      </c>
      <c r="G19" s="30" t="s">
        <v>0</v>
      </c>
      <c r="H19" s="30" t="s">
        <v>0</v>
      </c>
      <c r="I19" s="30" t="s">
        <v>0</v>
      </c>
      <c r="J19" s="30" t="s">
        <v>0</v>
      </c>
      <c r="K19" s="30" t="s">
        <v>0</v>
      </c>
      <c r="L19" s="30" t="s">
        <v>0</v>
      </c>
      <c r="M19" s="30" t="s">
        <v>0</v>
      </c>
      <c r="N19" s="30" t="s">
        <v>0</v>
      </c>
      <c r="O19" s="30" t="s">
        <v>0</v>
      </c>
    </row>
    <row r="21" spans="2:15">
      <c r="B21" s="8" t="s">
        <v>65</v>
      </c>
    </row>
  </sheetData>
  <dataValidations count="3">
    <dataValidation type="list" allowBlank="1" showInputMessage="1" showErrorMessage="1" sqref="F5:F18" xr:uid="{94526677-D8E6-44AD-BF55-852F7A676EA9}">
      <formula1>Mounts</formula1>
    </dataValidation>
    <dataValidation type="list" allowBlank="1" showInputMessage="1" showErrorMessage="1" sqref="G5:G18" xr:uid="{E407F4E3-573D-499D-BEAE-85CE3A304920}">
      <formula1>Formats</formula1>
    </dataValidation>
    <dataValidation type="list" allowBlank="1" showInputMessage="1" showErrorMessage="1" sqref="M5:M18" xr:uid="{2FA715FC-55DE-49EC-8696-112AC5F52E93}">
      <formula1>Prices</formula1>
    </dataValidation>
  </dataValidations>
  <hyperlinks>
    <hyperlink ref="B2" location="'Telecentric lenses'!A1" display="Back to overview" xr:uid="{F1CA2A32-0EDE-4932-BF60-9EF3CABAA3B1}"/>
    <hyperlink ref="B21" location="'Telecentric lens DB'!A1" display="Telecentric lens database" xr:uid="{93BB3CB8-637E-4258-8E21-8647F24210E2}"/>
    <hyperlink ref="C5" r:id="rId1" xr:uid="{730F50B5-BAF4-444F-A442-483078BB8074}"/>
    <hyperlink ref="C6" r:id="rId2" xr:uid="{7E30F79C-0DAC-4A0F-A64F-F94F32941D98}"/>
    <hyperlink ref="C7" r:id="rId3" xr:uid="{4E75D387-B7AB-4BCE-AB99-231008C7B651}"/>
  </hyperlinks>
  <pageMargins left="0.3" right="0.3" top="0.5" bottom="0.5" header="0.1" footer="0.1"/>
  <pageSetup paperSize="9" scale="61" orientation="landscape" r:id="rId4"/>
  <legacyDrawing r:id="rId5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3409B-44AA-49CD-98BC-9972278882C1}">
  <sheetPr>
    <pageSetUpPr fitToPage="1"/>
  </sheetPr>
  <dimension ref="A1:O21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9.14062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329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/>
      </c>
      <c r="C5" s="156" t="s">
        <v>312</v>
      </c>
      <c r="D5" s="35" t="str">
        <f>IFERROR(VLOOKUP($C5,'Telecentric lens DB'!$B$4:$S$486,MATCH(D$4,'Telecentric lens DB'!$B$4:$S$4,0),0),"")</f>
        <v/>
      </c>
      <c r="E5" s="35" t="str">
        <f>IFERROR(VLOOKUP($C5,'Telecentric lens DB'!$B$4:$S$486,MATCH(E$4,'Telecentric lens DB'!$B$4:$S$4,0),0),"")</f>
        <v/>
      </c>
      <c r="F5" s="35" t="str">
        <f>IFERROR(VLOOKUP($C5,'Telecentric lens DB'!$B$4:$S$486,MATCH(F$4,'Telecentric lens DB'!$B$4:$S$4,0),0),"")</f>
        <v/>
      </c>
      <c r="G5" s="35" t="str">
        <f>IFERROR(VLOOKUP($C5,'Telecentric lens DB'!$B$4:$S$486,MATCH(G$4,'Telecentric lens DB'!$B$4:$S$4,0),0),"")</f>
        <v/>
      </c>
      <c r="H5" s="45" t="str">
        <f>IFERROR(IF(VLOOKUP($C5,'Telecentric lens DB'!$B$4:$S$486,MATCH(H$4,'Telecentric lens DB'!$B$4:$S$4,0),0)=0,"",VLOOKUP($C5,'Telecentric lens DB'!$B$4:$S$486,MATCH(H$4,'Telecentric lens DB'!$B$4:$S$4,0),0)),"")</f>
        <v/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/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/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B6" s="3" t="str">
        <f>IFERROR(VLOOKUP($C6,'Telecentric lens DB'!$B$4:$S$486,MATCH(B$4,'Telecentric lens DB'!$B$4:$S$4,0),0),"")</f>
        <v>Sill Optics</v>
      </c>
      <c r="C6" s="156" t="s">
        <v>330</v>
      </c>
      <c r="D6" s="35">
        <f>IFERROR(VLOOKUP($C6,'Telecentric lens DB'!$B$4:$S$486,MATCH(D$4,'Telecentric lens DB'!$B$4:$S$4,0),0),"")</f>
        <v>0.28899999999999998</v>
      </c>
      <c r="E6" s="35" t="str">
        <f>IFERROR(VLOOKUP($C6,'Telecentric lens DB'!$B$4:$S$486,MATCH(E$4,'Telecentric lens DB'!$B$4:$S$4,0),0),"")</f>
        <v>137.4 - 205.8</v>
      </c>
      <c r="F6" s="35" t="str">
        <f>IFERROR(VLOOKUP($C6,'Telecentric lens DB'!$B$4:$S$486,MATCH(F$4,'Telecentric lens DB'!$B$4:$S$4,0),0),"")</f>
        <v>C-mount</v>
      </c>
      <c r="G6" s="35" t="str">
        <f>IFERROR(VLOOKUP($C6,'Telecentric lens DB'!$B$4:$S$486,MATCH(G$4,'Telecentric lens DB'!$B$4:$S$4,0),0),"")</f>
        <v>1"</v>
      </c>
      <c r="H6" s="45" t="str">
        <f>IFERROR(IF(VLOOKUP($C6,'Telecentric lens DB'!$B$4:$S$486,MATCH(H$4,'Telecentric lens DB'!$B$4:$S$4,0),0)=0,"",VLOOKUP($C6,'Telecentric lens DB'!$B$4:$S$486,MATCH(H$4,'Telecentric lens DB'!$B$4:$S$4,0),0)),"")</f>
        <v/>
      </c>
      <c r="I6" s="153">
        <f>IFERROR(IF(VLOOKUP($C6,'Telecentric lens DB'!$B$4:$S$486,MATCH(I$4,'Telecentric lens DB'!$B$4:$S$4,0),0)=0,"",VLOOKUP($C6,'Telecentric lens DB'!$B$4:$S$486,MATCH(I$4,'Telecentric lens DB'!$B$4:$S$4,0),0)),"")</f>
        <v>0.02</v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>EL-16-40-TC-VIS-5D</v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>Yes</v>
      </c>
      <c r="M6" s="35" t="str">
        <f>IFERROR(IF(VLOOKUP($C6,'Telecentric lens DB'!$B$4:$S$486,MATCH(M$4,'Telecentric lens DB'!$B$4:$S$4,0),0)=0,"",VLOOKUP($C6,'Telecentric lens DB'!$B$4:$S$486,MATCH(M$4,'Telecentric lens DB'!$B$4:$S$4,0),0)),"")</f>
        <v>On Request</v>
      </c>
      <c r="N6" s="45" t="str">
        <f>IFERROR(IF(VLOOKUP($C6,'Telecentric lens DB'!$B$4:$S$486,MATCH(N$4,'Telecentric lens DB'!$B$4:$S$4,0),0)=0,"",VLOOKUP($C6,'Telecentric lens DB'!$B$4:$S$486,MATCH(N$4,'Telecentric lens DB'!$B$4:$S$4,0),0)),"")</f>
        <v/>
      </c>
    </row>
    <row r="7" spans="1:15">
      <c r="B7" s="3" t="str">
        <f>IFERROR(VLOOKUP($C7,'Telecentric lens DB'!$B$4:$S$486,MATCH(B$4,'Telecentric lens DB'!$B$4:$S$4,0),0),"")</f>
        <v>Opto Engineering</v>
      </c>
      <c r="C7" s="156" t="s">
        <v>331</v>
      </c>
      <c r="D7" s="35">
        <f>IFERROR(VLOOKUP($C7,'Telecentric lens DB'!$B$4:$S$486,MATCH(D$4,'Telecentric lens DB'!$B$4:$S$4,0),0),"")</f>
        <v>0.24299999999999999</v>
      </c>
      <c r="E7" s="35" t="str">
        <f>IFERROR(VLOOKUP($C7,'Telecentric lens DB'!$B$4:$S$486,MATCH(E$4,'Telecentric lens DB'!$B$4:$S$4,0),0),"")</f>
        <v>73.3 - 122.8</v>
      </c>
      <c r="F7" s="35" t="str">
        <f>IFERROR(VLOOKUP($C7,'Telecentric lens DB'!$B$4:$S$486,MATCH(F$4,'Telecentric lens DB'!$B$4:$S$4,0),0),"")</f>
        <v>C-mount</v>
      </c>
      <c r="G7" s="35" t="str">
        <f>IFERROR(VLOOKUP($C7,'Telecentric lens DB'!$B$4:$S$486,MATCH(G$4,'Telecentric lens DB'!$B$4:$S$4,0),0),"")</f>
        <v>2/3"</v>
      </c>
      <c r="H7" s="45" t="str">
        <f>IFERROR(IF(VLOOKUP($C7,'Telecentric lens DB'!$B$4:$S$486,MATCH(H$4,'Telecentric lens DB'!$B$4:$S$4,0),0)=0,"",VLOOKUP($C7,'Telecentric lens DB'!$B$4:$S$486,MATCH(H$4,'Telecentric lens DB'!$B$4:$S$4,0),0)),"")</f>
        <v>f/8</v>
      </c>
      <c r="I7" s="153" t="str">
        <f>IFERROR(IF(VLOOKUP($C7,'Telecentric lens DB'!$B$4:$S$486,MATCH(I$4,'Telecentric lens DB'!$B$4:$S$4,0),0)=0,"",VLOOKUP($C7,'Telecentric lens DB'!$B$4:$S$486,MATCH(I$4,'Telecentric lens DB'!$B$4:$S$4,0),0)),"")</f>
        <v/>
      </c>
      <c r="J7" s="45" t="str">
        <f>IFERROR(IF(VLOOKUP($C7,'Telecentric lens DB'!$B$4:$S$486,MATCH(J$4,'Telecentric lens DB'!$B$4:$S$4,0),0)=0,"",VLOOKUP($C7,'Telecentric lens DB'!$B$4:$S$486,MATCH(J$4,'Telecentric lens DB'!$B$4:$S$4,0),0)),"")</f>
        <v/>
      </c>
      <c r="K7" s="42" t="str">
        <f>IFERROR(IF(VLOOKUP($C7,'Telecentric lens DB'!$B$4:$S$486,MATCH(K$4,'Telecentric lens DB'!$B$4:$S$4,0),0)=0,"",VLOOKUP($C7,'Telecentric lens DB'!$B$4:$S$486,MATCH(K$4,'Telecentric lens DB'!$B$4:$S$4,0),0)),"")</f>
        <v>EL-16-40-TC-VIS-5D</v>
      </c>
      <c r="L7" s="153" t="str">
        <f>IFERROR(IF(VLOOKUP($C7,'Telecentric lens DB'!$B$4:$S$486,MATCH(L$4,'Telecentric lens DB'!$B$4:$S$4,0),0)=0,"",VLOOKUP($C7,'Telecentric lens DB'!$B$4:$S$486,MATCH(L$4,'Telecentric lens DB'!$B$4:$S$4,0),0)),"")</f>
        <v/>
      </c>
      <c r="M7" s="35" t="str">
        <f>IFERROR(IF(VLOOKUP($C7,'Telecentric lens DB'!$B$4:$S$486,MATCH(M$4,'Telecentric lens DB'!$B$4:$S$4,0),0)=0,"",VLOOKUP($C7,'Telecentric lens DB'!$B$4:$S$486,MATCH(M$4,'Telecentric lens DB'!$B$4:$S$4,0),0)),"")</f>
        <v>2000-3000$</v>
      </c>
      <c r="N7" s="45" t="str">
        <f>IFERROR(IF(VLOOKUP($C7,'Telecentric lens DB'!$B$4:$S$486,MATCH(N$4,'Telecentric lens DB'!$B$4:$S$4,0),0)=0,"",VLOOKUP($C7,'Telecentric lens DB'!$B$4:$S$486,MATCH(N$4,'Telecentric lens DB'!$B$4:$S$4,0),0)),"")</f>
        <v/>
      </c>
    </row>
    <row r="8" spans="1:15">
      <c r="B8" s="3" t="str">
        <f>IFERROR(VLOOKUP($C8,'Telecentric lens DB'!$B$4:$S$486,MATCH(B$4,'Telecentric lens DB'!$B$4:$S$4,0),0),"")</f>
        <v/>
      </c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45" t="str">
        <f>IFERROR(IF(VLOOKUP($C8,'Telecentric lens DB'!$B$4:$S$486,MATCH(H$4,'Telecentric lens DB'!$B$4:$S$4,0),0)=0,"",VLOOKUP($C8,'Telecentric lens DB'!$B$4:$S$486,MATCH(H$4,'Telecentric lens DB'!$B$4:$S$4,0),0)),"")</f>
        <v/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/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C13" s="49"/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4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153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4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42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153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45" t="str">
        <f>IFERROR(IF(VLOOKUP($C17,'Telecentric lens DB'!$B$4:$S$486,MATCH(N$4,'Telecentric lens DB'!$B$4:$S$4,0),0)=0,"",VLOOKUP($C17,'Telecentric lens DB'!$B$4:$S$486,MATCH(N$4,'Telecentric lens DB'!$B$4:$S$4,0),0)),"")</f>
        <v/>
      </c>
    </row>
    <row r="18" spans="2:15">
      <c r="B18" s="3" t="str">
        <f>IFERROR(VLOOKUP($C18,'Telecentric lens DB'!$B$4:$S$486,MATCH(B$4,'Telecentric lens DB'!$B$4:$S$4,0),0),"")</f>
        <v/>
      </c>
      <c r="D18" s="35" t="str">
        <f>IFERROR(VLOOKUP($C18,'Telecentric lens DB'!$B$4:$S$486,MATCH(D$4,'Telecentric lens DB'!$B$4:$S$4,0),0),"")</f>
        <v/>
      </c>
      <c r="E18" s="35" t="str">
        <f>IFERROR(VLOOKUP($C18,'Telecentric lens DB'!$B$4:$S$486,MATCH(E$4,'Telecentric lens DB'!$B$4:$S$4,0),0),"")</f>
        <v/>
      </c>
      <c r="F18" s="35" t="str">
        <f>IFERROR(VLOOKUP($C18,'Telecentric lens DB'!$B$4:$S$486,MATCH(F$4,'Telecentric lens DB'!$B$4:$S$4,0),0),"")</f>
        <v/>
      </c>
      <c r="G18" s="35" t="str">
        <f>IFERROR(VLOOKUP($C18,'Telecentric lens DB'!$B$4:$S$486,MATCH(G$4,'Telecentric lens DB'!$B$4:$S$4,0),0),"")</f>
        <v/>
      </c>
      <c r="H18" s="45" t="str">
        <f>IFERROR(IF(VLOOKUP($C18,'Telecentric lens DB'!$B$4:$S$486,MATCH(H$4,'Telecentric lens DB'!$B$4:$S$4,0),0)=0,"",VLOOKUP($C18,'Telecentric lens DB'!$B$4:$S$486,MATCH(H$4,'Telecentric lens DB'!$B$4:$S$4,0),0)),"")</f>
        <v/>
      </c>
      <c r="I18" s="153" t="str">
        <f>IFERROR(IF(VLOOKUP($C18,'Telecentric lens DB'!$B$4:$S$486,MATCH(I$4,'Telecentric lens DB'!$B$4:$S$4,0),0)=0,"",VLOOKUP($C18,'Telecentric lens DB'!$B$4:$S$486,MATCH(I$4,'Telecentric lens DB'!$B$4:$S$4,0),0)),"")</f>
        <v/>
      </c>
      <c r="J18" s="45" t="str">
        <f>IFERROR(IF(VLOOKUP($C18,'Telecentric lens DB'!$B$4:$S$486,MATCH(J$4,'Telecentric lens DB'!$B$4:$S$4,0),0)=0,"",VLOOKUP($C18,'Telecentric lens DB'!$B$4:$S$486,MATCH(J$4,'Telecentric lens DB'!$B$4:$S$4,0),0)),"")</f>
        <v/>
      </c>
      <c r="K18" s="42" t="str">
        <f>IFERROR(IF(VLOOKUP($C18,'Telecentric lens DB'!$B$4:$S$486,MATCH(K$4,'Telecentric lens DB'!$B$4:$S$4,0),0)=0,"",VLOOKUP($C18,'Telecentric lens DB'!$B$4:$S$486,MATCH(K$4,'Telecentric lens DB'!$B$4:$S$4,0),0)),"")</f>
        <v/>
      </c>
      <c r="L18" s="153" t="str">
        <f>IFERROR(IF(VLOOKUP($C18,'Telecentric lens DB'!$B$4:$S$486,MATCH(L$4,'Telecentric lens DB'!$B$4:$S$4,0),0)=0,"",VLOOKUP($C18,'Telecentric lens DB'!$B$4:$S$486,MATCH(L$4,'Telecentric lens DB'!$B$4:$S$4,0),0)),"")</f>
        <v/>
      </c>
      <c r="M18" s="35" t="str">
        <f>IFERROR(IF(VLOOKUP($C18,'Telecentric lens DB'!$B$4:$S$486,MATCH(M$4,'Telecentric lens DB'!$B$4:$S$4,0),0)=0,"",VLOOKUP($C18,'Telecentric lens DB'!$B$4:$S$486,MATCH(M$4,'Telecentric lens DB'!$B$4:$S$4,0),0)),"")</f>
        <v/>
      </c>
      <c r="N18" s="45" t="str">
        <f>IFERROR(IF(VLOOKUP($C18,'Telecentric lens DB'!$B$4:$S$486,MATCH(N$4,'Telecentric lens DB'!$B$4:$S$4,0),0)=0,"",VLOOKUP($C18,'Telecentric lens DB'!$B$4:$S$486,MATCH(N$4,'Telecentric lens DB'!$B$4:$S$4,0),0)),"")</f>
        <v/>
      </c>
    </row>
    <row r="19" spans="2:15">
      <c r="B19" s="31" t="s">
        <v>121</v>
      </c>
      <c r="C19" s="30" t="s">
        <v>0</v>
      </c>
      <c r="D19" s="30" t="s">
        <v>0</v>
      </c>
      <c r="E19" s="30"/>
      <c r="F19" s="30" t="s">
        <v>0</v>
      </c>
      <c r="G19" s="30" t="s">
        <v>0</v>
      </c>
      <c r="H19" s="30" t="s">
        <v>0</v>
      </c>
      <c r="I19" s="30" t="s">
        <v>0</v>
      </c>
      <c r="J19" s="30" t="s">
        <v>0</v>
      </c>
      <c r="K19" s="30" t="s">
        <v>0</v>
      </c>
      <c r="L19" s="30" t="s">
        <v>0</v>
      </c>
      <c r="M19" s="30" t="s">
        <v>0</v>
      </c>
      <c r="N19" s="30" t="s">
        <v>0</v>
      </c>
      <c r="O19" s="30" t="s">
        <v>0</v>
      </c>
    </row>
    <row r="21" spans="2:15">
      <c r="B21" s="8" t="s">
        <v>65</v>
      </c>
    </row>
  </sheetData>
  <phoneticPr fontId="46" type="noConversion"/>
  <dataValidations count="3">
    <dataValidation type="list" allowBlank="1" showInputMessage="1" showErrorMessage="1" sqref="M5:M18" xr:uid="{B951ED9F-6FB4-4856-A274-2F3A223D81DB}">
      <formula1>Prices</formula1>
    </dataValidation>
    <dataValidation type="list" allowBlank="1" showInputMessage="1" showErrorMessage="1" sqref="G5:G18" xr:uid="{3761F73F-69B3-4FD9-BD75-1C7A240925D5}">
      <formula1>Formats</formula1>
    </dataValidation>
    <dataValidation type="list" allowBlank="1" showInputMessage="1" showErrorMessage="1" sqref="F5:F18" xr:uid="{EFFF4C39-38FB-451E-80FF-3EE4E089E4E1}">
      <formula1>Mounts</formula1>
    </dataValidation>
  </dataValidations>
  <hyperlinks>
    <hyperlink ref="B2" location="'Telecentric lenses'!A1" display="Back to overview" xr:uid="{33E9A405-C4D3-4108-9044-8A7290A9AD2A}"/>
    <hyperlink ref="B21" location="'Telecentric lens DB'!A1" display="Telecentric lens database" xr:uid="{B476165B-DB88-4A43-B25C-4A7D6390AC40}"/>
    <hyperlink ref="C5" r:id="rId1" xr:uid="{CF497145-CCA9-469C-9B97-7710052630AE}"/>
    <hyperlink ref="C6" r:id="rId2" xr:uid="{76AAECC6-D0A1-4C93-AE4A-6C27EB42C4F5}"/>
    <hyperlink ref="C7" r:id="rId3" xr:uid="{1B9B1FDE-8664-402C-B429-34FBCF0A5810}"/>
  </hyperlinks>
  <pageMargins left="0.3" right="0.3" top="0.5" bottom="0.5" header="0.1" footer="0.1"/>
  <pageSetup paperSize="9" scale="61" orientation="landscape"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S22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122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Lensation</v>
      </c>
      <c r="C5" s="49" t="s">
        <v>123</v>
      </c>
      <c r="D5" s="35">
        <f>IFERROR(VLOOKUP($C5,'Entocentric lens DB'!$B$6:$U$312,MATCH('Entocentric lens DB'!$D$4,'Entocentric lens DB'!$B$4:$U$4,0),0),"")</f>
        <v>8</v>
      </c>
      <c r="E5" s="35" t="str">
        <f>IFERROR(VLOOKUP($C5,'Entocentric lens DB'!$B$6:$U$312,MATCH('Entocentric lens DB'!$F$4,'Entocentric lens DB'!$B$4:$U$4,0),0),"")</f>
        <v>S-mount</v>
      </c>
      <c r="F5" s="35" t="str">
        <f>IFERROR(VLOOKUP($C5,'Entocentric lens DB'!$B$6:$U$312,MATCH('Entocentric lens DB'!$G$4,'Entocentric lens DB'!$B$4:$U$4,0),0),"")</f>
        <v>1/2.5"</v>
      </c>
      <c r="G5" s="35" t="str">
        <f>IFERROR(VLOOKUP($C5,'Entocentric lens DB'!$B$6:$U$312,MATCH('Entocentric lens DB'!$H$4,'Entocentric lens DB'!$B$4:$U$4,0),0),"")</f>
        <v>None</v>
      </c>
      <c r="H5" s="35" t="str">
        <f>IFERROR(VLOOKUP($C5,'Entocentric lens DB'!$B$6:$U$312,MATCH('Entocentric lens DB'!$Q$4,'Entocentric lens DB'!$B$4:$U$4,0),0),"")</f>
        <v>&lt;100$</v>
      </c>
      <c r="I5" s="42" t="str">
        <f>IFERROR(VLOOKUP($C5,'Entocentric lens DB'!$B$6:$U$312,MATCH('Entocentric lens DB'!$R$4,'Entocentric lens DB'!$B$4:$U$4,0),0),"")</f>
        <v>EL-16-40-TC-VIS-5D-C</v>
      </c>
      <c r="J5" s="35" t="str">
        <f>IFERROR(VLOOKUP($I5,'Optotune lens DB'!$B$5:$I$25,MATCH('Optotune lens DB'!$I$4,'Optotune lens DB'!$B$4:$I$4,0),0),"")</f>
        <v>500-1000$</v>
      </c>
      <c r="K5" s="3" t="s">
        <v>114</v>
      </c>
      <c r="L5" s="35" t="str">
        <f>IFERROR(VLOOKUP($C5,'Entocentric lens DB'!$B$6:$U$312,MATCH('Entocentric lens DB'!$S$4,'Entocentric lens DB'!$B$4:$U$4,0),0),"")</f>
        <v>&gt;=5 mm</v>
      </c>
      <c r="M5" s="41">
        <f>IF(ISBLANK(C5),"",'Entocentric lenses'!$H$3)</f>
        <v>2300</v>
      </c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200</v>
      </c>
      <c r="P5" s="35" t="s">
        <v>115</v>
      </c>
      <c r="Q5" s="45" t="str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/>
      </c>
      <c r="S5" s="3" t="s">
        <v>116</v>
      </c>
    </row>
    <row r="6" spans="1:19">
      <c r="B6" s="3" t="str">
        <f>IFERROR(VLOOKUP($C6,'Entocentric lens DB'!$B$6:$U$312,MATCH('Entocentric lens DB'!$C$4,'Entocentric lens DB'!$B$4:$U$4,0),0),"")</f>
        <v>Lensation</v>
      </c>
      <c r="C6" s="49" t="s">
        <v>124</v>
      </c>
      <c r="D6" s="35">
        <f>IFERROR(VLOOKUP($C6,'Entocentric lens DB'!$B$6:$U$312,MATCH('Entocentric lens DB'!$D$4,'Entocentric lens DB'!$B$4:$U$4,0),0),"")</f>
        <v>8</v>
      </c>
      <c r="E6" s="35" t="str">
        <f>IFERROR(VLOOKUP($C6,'Entocentric lens DB'!$B$6:$U$312,MATCH('Entocentric lens DB'!$F$4,'Entocentric lens DB'!$B$4:$U$4,0),0),"")</f>
        <v>S-mount</v>
      </c>
      <c r="F6" s="35" t="str">
        <f>IFERROR(VLOOKUP($C6,'Entocentric lens DB'!$B$6:$U$312,MATCH('Entocentric lens DB'!$G$4,'Entocentric lens DB'!$B$4:$U$4,0),0),"")</f>
        <v>1/2.5"</v>
      </c>
      <c r="G6" s="35" t="str">
        <f>IFERROR(VLOOKUP($C6,'Entocentric lens DB'!$B$6:$U$312,MATCH('Entocentric lens DB'!$H$4,'Entocentric lens DB'!$B$4:$U$4,0),0),"")</f>
        <v>None</v>
      </c>
      <c r="H6" s="35" t="str">
        <f>IFERROR(VLOOKUP($C6,'Entocentric lens DB'!$B$6:$U$312,MATCH('Entocentric lens DB'!$Q$4,'Entocentric lens DB'!$B$4:$U$4,0),0),"")</f>
        <v>&lt;100$</v>
      </c>
      <c r="I6" s="42" t="str">
        <f>IFERROR(VLOOKUP($C6,'Entocentric lens DB'!$B$6:$U$312,MATCH('Entocentric lens DB'!$R$4,'Entocentric lens DB'!$B$4:$U$4,0),0),"")</f>
        <v>EL-16-40-TC-VIS-5D-C</v>
      </c>
      <c r="J6" s="35" t="str">
        <f>IFERROR(VLOOKUP($I6,'Optotune lens DB'!$B$5:$I$25,MATCH('Optotune lens DB'!$I$4,'Optotune lens DB'!$B$4:$I$4,0),0),"")</f>
        <v>500-1000$</v>
      </c>
      <c r="K6" s="3" t="s">
        <v>114</v>
      </c>
      <c r="L6" s="35" t="str">
        <f>IFERROR(VLOOKUP($C6,'Entocentric lens DB'!$B$6:$U$312,MATCH('Entocentric lens DB'!$S$4,'Entocentric lens DB'!$B$4:$U$4,0),0),"")</f>
        <v>&gt;=8 mm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200</v>
      </c>
      <c r="P6" s="35" t="s">
        <v>115</v>
      </c>
      <c r="Q6" s="45" t="str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/>
      </c>
      <c r="S6" s="3" t="s">
        <v>116</v>
      </c>
    </row>
    <row r="7" spans="1:19">
      <c r="B7" s="3" t="str">
        <f>IFERROR(VLOOKUP($C7,'Entocentric lens DB'!$B$6:$U$312,MATCH('Entocentric lens DB'!$C$4,'Entocentric lens DB'!$B$4:$U$4,0),0),"")</f>
        <v>Lensation</v>
      </c>
      <c r="C7" s="49" t="s">
        <v>125</v>
      </c>
      <c r="D7" s="35">
        <f>IFERROR(VLOOKUP($C7,'Entocentric lens DB'!$B$6:$U$312,MATCH('Entocentric lens DB'!$D$4,'Entocentric lens DB'!$B$4:$U$4,0),0),"")</f>
        <v>8.42</v>
      </c>
      <c r="E7" s="35" t="str">
        <f>IFERROR(VLOOKUP($C7,'Entocentric lens DB'!$B$6:$U$312,MATCH('Entocentric lens DB'!$F$4,'Entocentric lens DB'!$B$4:$U$4,0),0),"")</f>
        <v>S-mount</v>
      </c>
      <c r="F7" s="35" t="str">
        <f>IFERROR(VLOOKUP($C7,'Entocentric lens DB'!$B$6:$U$312,MATCH('Entocentric lens DB'!$G$4,'Entocentric lens DB'!$B$4:$U$4,0),0),"")</f>
        <v>1/1.8"</v>
      </c>
      <c r="G7" s="35" t="str">
        <f>IFERROR(VLOOKUP($C7,'Entocentric lens DB'!$B$6:$U$312,MATCH('Entocentric lens DB'!$H$4,'Entocentric lens DB'!$B$4:$U$4,0),0),"")</f>
        <v>None</v>
      </c>
      <c r="H7" s="35" t="str">
        <f>IFERROR(VLOOKUP($C7,'Entocentric lens DB'!$B$6:$U$312,MATCH('Entocentric lens DB'!$Q$4,'Entocentric lens DB'!$B$4:$U$4,0),0),"")</f>
        <v>&lt;100$</v>
      </c>
      <c r="I7" s="42" t="str">
        <f>IFERROR(VLOOKUP($C7,'Entocentric lens DB'!$B$6:$U$312,MATCH('Entocentric lens DB'!$R$4,'Entocentric lens DB'!$B$4:$U$4,0),0),"")</f>
        <v>EL-16-40-TC-VIS-5D-C</v>
      </c>
      <c r="J7" s="35" t="str">
        <f>IFERROR(VLOOKUP($I7,'Optotune lens DB'!$B$5:$I$25,MATCH('Optotune lens DB'!$I$4,'Optotune lens DB'!$B$4:$I$4,0),0),"")</f>
        <v>500-1000$</v>
      </c>
      <c r="K7" s="3" t="s">
        <v>114</v>
      </c>
      <c r="L7" s="35" t="str">
        <f>IFERROR(VLOOKUP($C7,'Entocentric lens DB'!$B$6:$U$312,MATCH('Entocentric lens DB'!$S$4,'Entocentric lens DB'!$B$4:$U$4,0),0),"")</f>
        <v>None</v>
      </c>
      <c r="M7" s="41">
        <f>IF(ISBLANK(C7),"",'Entocentric lenses'!$H$3)</f>
        <v>2300</v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>inf</v>
      </c>
      <c r="O7" s="32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>200</v>
      </c>
      <c r="P7" s="35" t="s">
        <v>115</v>
      </c>
      <c r="Q7" s="45">
        <v>2.2000000000000002</v>
      </c>
      <c r="S7" s="3" t="s">
        <v>126</v>
      </c>
    </row>
    <row r="8" spans="1:19">
      <c r="B8" s="3" t="str">
        <f>IFERROR(VLOOKUP($C8,'Entocentric lens DB'!$B$6:$U$312,MATCH('Entocentric lens DB'!$C$4,'Entocentric lens DB'!$B$4:$U$4,0),0),"")</f>
        <v/>
      </c>
      <c r="C8" s="49"/>
      <c r="D8" s="35" t="str">
        <f>IFERROR(VLOOKUP($C8,'Entocentric lens DB'!$B$6:$U$312,MATCH('Entocentric lens DB'!$D$4,'Entocentric lens DB'!$B$4:$U$4,0),0),"")</f>
        <v/>
      </c>
      <c r="E8" s="35" t="str">
        <f>IFERROR(VLOOKUP($C8,'Entocentric lens DB'!$B$6:$U$312,MATCH('Entocentric lens DB'!$F$4,'Entocentric lens DB'!$B$4:$U$4,0),0),"")</f>
        <v/>
      </c>
      <c r="F8" s="35" t="str">
        <f>IFERROR(VLOOKUP($C8,'Entocentric lens DB'!$B$6:$U$312,MATCH('Entocentric lens DB'!$G$4,'Entocentric lens DB'!$B$4:$U$4,0),0),"")</f>
        <v/>
      </c>
      <c r="G8" s="35" t="str">
        <f>IFERROR(VLOOKUP($C8,'Entocentric lens DB'!$B$6:$U$312,MATCH('Entocentric lens DB'!$H$4,'Entocentric lens DB'!$B$4:$U$4,0),0),"")</f>
        <v/>
      </c>
      <c r="H8" s="35" t="str">
        <f>IFERROR(VLOOKUP($C8,'Entocentric lens DB'!$B$6:$U$312,MATCH('Entocentric lens DB'!$Q$4,'Entocentric lens DB'!$B$4:$U$4,0),0),"")</f>
        <v/>
      </c>
      <c r="I8" s="42" t="str">
        <f>IFERROR(VLOOKUP($C8,'Entocentric lens DB'!$B$6:$U$312,MATCH('Entocentric lens DB'!$R$4,'Entocentric lens DB'!$B$4:$U$4,0),0),"")</f>
        <v/>
      </c>
      <c r="J8" s="35" t="str">
        <f>IFERROR(VLOOKUP($I8,'Optotune lens DB'!$B$5:$I$25,MATCH('Optotune lens DB'!$I$4,'Optotune lens DB'!$B$4:$I$4,0),0),"")</f>
        <v/>
      </c>
      <c r="L8" s="35" t="str">
        <f>IFERROR(VLOOKUP($C8,'Entocentric lens DB'!$B$6:$U$312,MATCH('Entocentric lens DB'!$S$4,'Entocentric lens DB'!$B$4:$U$4,0),0),"")</f>
        <v/>
      </c>
      <c r="M8" s="41" t="str">
        <f>IF(ISBLANK(C8),"",'Entocentric lenses'!$H$3)</f>
        <v/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/>
      </c>
      <c r="O8" s="32" t="str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/>
      </c>
      <c r="P8" s="35"/>
      <c r="Q8" s="45" t="str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/>
      </c>
    </row>
    <row r="9" spans="1:19">
      <c r="B9" s="3" t="str">
        <f>IFERROR(VLOOKUP($C9,'Entocentric lens DB'!$B$6:$U$312,MATCH('Entocentric lens DB'!$C$4,'Entocentric lens DB'!$B$4:$U$4,0),0),"")</f>
        <v/>
      </c>
      <c r="C9" s="49"/>
      <c r="D9" s="35" t="str">
        <f>IFERROR(VLOOKUP($C9,'Entocentric lens DB'!$B$6:$U$312,MATCH('Entocentric lens DB'!$D$4,'Entocentric lens DB'!$B$4:$U$4,0),0),"")</f>
        <v/>
      </c>
      <c r="E9" s="35" t="str">
        <f>IFERROR(VLOOKUP($C9,'Entocentric lens DB'!$B$6:$U$312,MATCH('Entocentric lens DB'!$F$4,'Entocentric lens DB'!$B$4:$U$4,0),0),"")</f>
        <v/>
      </c>
      <c r="F9" s="35" t="str">
        <f>IFERROR(VLOOKUP($C9,'Entocentric lens DB'!$B$6:$U$312,MATCH('Entocentric lens DB'!$G$4,'Entocentric lens DB'!$B$4:$U$4,0),0),"")</f>
        <v/>
      </c>
      <c r="G9" s="35" t="str">
        <f>IFERROR(VLOOKUP($C9,'Entocentric lens DB'!$B$6:$U$312,MATCH('Entocentric lens DB'!$H$4,'Entocentric lens DB'!$B$4:$U$4,0),0),"")</f>
        <v/>
      </c>
      <c r="H9" s="35" t="str">
        <f>IFERROR(VLOOKUP($C9,'Entocentric lens DB'!$B$6:$U$312,MATCH('Entocentric lens DB'!$Q$4,'Entocentric lens DB'!$B$4:$U$4,0),0),"")</f>
        <v/>
      </c>
      <c r="I9" s="42" t="str">
        <f>IFERROR(VLOOKUP($C9,'Entocentric lens DB'!$B$6:$U$312,MATCH('Entocentric lens DB'!$R$4,'Entocentric lens DB'!$B$4:$U$4,0),0),"")</f>
        <v/>
      </c>
      <c r="J9" s="35" t="str">
        <f>IFERROR(VLOOKUP($I9,'Optotune lens DB'!$B$5:$I$25,MATCH('Optotune lens DB'!$I$4,'Optotune lens DB'!$B$4:$I$4,0),0),"")</f>
        <v/>
      </c>
      <c r="L9" s="35" t="str">
        <f>IFERROR(VLOOKUP($C9,'Entocentric lens DB'!$B$6:$U$312,MATCH('Entocentric lens DB'!$S$4,'Entocentric lens DB'!$B$4:$U$4,0),0),"")</f>
        <v/>
      </c>
      <c r="M9" s="41" t="str">
        <f>IF(ISBLANK(C9),"",'Entocentric lenses'!$H$3)</f>
        <v/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/>
      </c>
      <c r="O9" s="32" t="str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/>
      </c>
      <c r="P9" s="35"/>
      <c r="Q9" s="45" t="str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/>
      </c>
    </row>
    <row r="10" spans="1:19">
      <c r="B10" s="3" t="str">
        <f>IFERROR(VLOOKUP($C10,'Entocentric lens DB'!$B$6:$U$312,MATCH('Entocentric lens DB'!$C$4,'Entocentric lens DB'!$B$4:$U$4,0),0),"")</f>
        <v/>
      </c>
      <c r="D10" s="35" t="str">
        <f>IFERROR(VLOOKUP($C10,'Entocentric lens DB'!$B$6:$U$312,MATCH('Entocentric lens DB'!$D$4,'Entocentric lens DB'!$B$4:$U$4,0),0),"")</f>
        <v/>
      </c>
      <c r="E10" s="35" t="str">
        <f>IFERROR(VLOOKUP($C10,'Entocentric lens DB'!$B$6:$U$312,MATCH('Entocentric lens DB'!$F$4,'Entocentric lens DB'!$B$4:$U$4,0),0),"")</f>
        <v/>
      </c>
      <c r="F10" s="35" t="str">
        <f>IFERROR(VLOOKUP($C10,'Entocentric lens DB'!$B$6:$U$312,MATCH('Entocentric lens DB'!$G$4,'Entocentric lens DB'!$B$4:$U$4,0),0),"")</f>
        <v/>
      </c>
      <c r="G10" s="35" t="str">
        <f>IFERROR(VLOOKUP($C10,'Entocentric lens DB'!$B$6:$U$312,MATCH('Entocentric lens DB'!$H$4,'Entocentric lens DB'!$B$4:$U$4,0),0),"")</f>
        <v/>
      </c>
      <c r="H10" s="35" t="str">
        <f>IFERROR(VLOOKUP($C10,'Entocentric lens DB'!$B$6:$U$312,MATCH('Entocentric lens DB'!$Q$4,'Entocentric lens DB'!$B$4:$U$4,0),0),"")</f>
        <v/>
      </c>
      <c r="I10" s="42" t="str">
        <f>IFERROR(VLOOKUP($C10,'Entocentric lens DB'!$B$6:$U$312,MATCH('Entocentric lens DB'!$R$4,'Entocentric lens DB'!$B$4:$U$4,0),0),"")</f>
        <v/>
      </c>
      <c r="J10" s="35" t="str">
        <f>IFERROR(VLOOKUP($I10,'Optotune lens DB'!$B$5:$I$25,MATCH('Optotune lens DB'!$I$4,'Optotune lens DB'!$B$4:$I$4,0),0),"")</f>
        <v/>
      </c>
      <c r="L10" s="35" t="str">
        <f>IFERROR(VLOOKUP($C10,'Entocentric lens DB'!$B$6:$U$312,MATCH('Entocentric lens DB'!$S$4,'Entocentric lens DB'!$B$4:$U$4,0),0),"")</f>
        <v/>
      </c>
      <c r="M10" s="41" t="str">
        <f>IF(ISBLANK(C10),"",'Entocentric lenses'!$H$3)</f>
        <v/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/>
      </c>
      <c r="O10" s="32" t="str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/>
      </c>
      <c r="P10" s="35"/>
      <c r="Q10" s="45" t="str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/>
      </c>
    </row>
    <row r="11" spans="1:19">
      <c r="B11" s="3" t="str">
        <f>IFERROR(VLOOKUP($C11,'Entocentric lens DB'!$B$6:$U$312,MATCH('Entocentric lens DB'!$C$4,'Entocentric lens DB'!$B$4:$U$4,0),0),"")</f>
        <v/>
      </c>
      <c r="D11" s="35" t="str">
        <f>IFERROR(VLOOKUP($C11,'Entocentric lens DB'!$B$6:$U$312,MATCH('Entocentric lens DB'!$D$4,'Entocentric lens DB'!$B$4:$U$4,0),0),"")</f>
        <v/>
      </c>
      <c r="E11" s="35" t="str">
        <f>IFERROR(VLOOKUP($C11,'Entocentric lens DB'!$B$6:$U$312,MATCH('Entocentric lens DB'!$F$4,'Entocentric lens DB'!$B$4:$U$4,0),0),"")</f>
        <v/>
      </c>
      <c r="F11" s="35" t="str">
        <f>IFERROR(VLOOKUP($C11,'Entocentric lens DB'!$B$6:$U$312,MATCH('Entocentric lens DB'!$G$4,'Entocentric lens DB'!$B$4:$U$4,0),0),"")</f>
        <v/>
      </c>
      <c r="G11" s="35" t="str">
        <f>IFERROR(VLOOKUP($C11,'Entocentric lens DB'!$B$6:$U$312,MATCH('Entocentric lens DB'!$H$4,'Entocentric lens DB'!$B$4:$U$4,0),0),"")</f>
        <v/>
      </c>
      <c r="H11" s="35" t="str">
        <f>IFERROR(VLOOKUP($C11,'Entocentric lens DB'!$B$6:$U$312,MATCH('Entocentric lens DB'!$Q$4,'Entocentric lens DB'!$B$4:$U$4,0),0),"")</f>
        <v/>
      </c>
      <c r="I11" s="42" t="str">
        <f>IFERROR(VLOOKUP($C11,'Entocentric lens DB'!$B$6:$U$312,MATCH('Entocentric lens DB'!$R$4,'Entocentric lens DB'!$B$4:$U$4,0),0),"")</f>
        <v/>
      </c>
      <c r="J11" s="35" t="str">
        <f>IFERROR(VLOOKUP($I11,'Optotune lens DB'!$B$5:$I$25,MATCH('Optotune lens DB'!$I$4,'Optotune lens DB'!$B$4:$I$4,0),0),"")</f>
        <v/>
      </c>
      <c r="L11" s="35" t="str">
        <f>IFERROR(VLOOKUP($C11,'Entocentric lens DB'!$B$6:$U$312,MATCH('Entocentric lens DB'!$S$4,'Entocentric lens DB'!$B$4:$U$4,0),0),"")</f>
        <v/>
      </c>
      <c r="M11" s="41" t="str">
        <f>IF(ISBLANK(C11),"",'Entocentric lenses'!$H$3)</f>
        <v/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/>
      </c>
      <c r="O11" s="32" t="str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/>
      </c>
      <c r="P11" s="35"/>
      <c r="Q11" s="45" t="str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/>
      </c>
    </row>
    <row r="12" spans="1:19">
      <c r="B12" s="3" t="str">
        <f>IFERROR(VLOOKUP($C12,'Entocentric lens DB'!$B$6:$U$312,MATCH('Entocentric lens DB'!$C$4,'Entocentric lens DB'!$B$4:$U$4,0),0),"")</f>
        <v/>
      </c>
      <c r="D12" s="35" t="str">
        <f>IFERROR(VLOOKUP($C12,'Entocentric lens DB'!$B$6:$U$312,MATCH('Entocentric lens DB'!$D$4,'Entocentric lens DB'!$B$4:$U$4,0),0),"")</f>
        <v/>
      </c>
      <c r="E12" s="35" t="str">
        <f>IFERROR(VLOOKUP($C12,'Entocentric lens DB'!$B$6:$U$312,MATCH('Entocentric lens DB'!$F$4,'Entocentric lens DB'!$B$4:$U$4,0),0),"")</f>
        <v/>
      </c>
      <c r="F12" s="35" t="str">
        <f>IFERROR(VLOOKUP($C12,'Entocentric lens DB'!$B$6:$U$312,MATCH('Entocentric lens DB'!$G$4,'Entocentric lens DB'!$B$4:$U$4,0),0),"")</f>
        <v/>
      </c>
      <c r="G12" s="35" t="str">
        <f>IFERROR(VLOOKUP($C12,'Entocentric lens DB'!$B$6:$U$312,MATCH('Entocentric lens DB'!$H$4,'Entocentric lens DB'!$B$4:$U$4,0),0),"")</f>
        <v/>
      </c>
      <c r="H12" s="35" t="str">
        <f>IFERROR(VLOOKUP($C12,'Entocentric lens DB'!$B$6:$U$312,MATCH('Entocentric lens DB'!$Q$4,'Entocentric lens DB'!$B$4:$U$4,0),0),"")</f>
        <v/>
      </c>
      <c r="I12" s="42" t="str">
        <f>IFERROR(VLOOKUP($C12,'Entocentric lens DB'!$B$6:$U$312,MATCH('Entocentric lens DB'!$R$4,'Entocentric lens DB'!$B$4:$U$4,0),0),"")</f>
        <v/>
      </c>
      <c r="J12" s="35" t="str">
        <f>IFERROR(VLOOKUP($I12,'Optotune lens DB'!$B$5:$I$25,MATCH('Optotune lens DB'!$I$4,'Optotune lens DB'!$B$4:$I$4,0),0),"")</f>
        <v/>
      </c>
      <c r="L12" s="35" t="str">
        <f>IFERROR(VLOOKUP($C12,'Entocentric lens DB'!$B$6:$U$312,MATCH('Entocentric lens DB'!$S$4,'Entocentric lens DB'!$B$4:$U$4,0),0),"")</f>
        <v/>
      </c>
      <c r="M12" s="41" t="str">
        <f>IF(ISBLANK(C12),"",'Entocentric lenses'!$H$3)</f>
        <v/>
      </c>
      <c r="N12" s="32"/>
      <c r="O12" s="32" t="str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/>
      </c>
      <c r="P12" s="35"/>
      <c r="Q12" s="45" t="str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/>
      </c>
    </row>
    <row r="13" spans="1:19">
      <c r="B13" s="3" t="str">
        <f>IFERROR(VLOOKUP($C13,'Entocentric lens DB'!$B$6:$U$312,MATCH('Entocentric lens DB'!$C$4,'Entocentric lens DB'!$B$4:$U$4,0),0),"")</f>
        <v/>
      </c>
      <c r="D13" s="35" t="str">
        <f>IFERROR(VLOOKUP($C13,'Entocentric lens DB'!$B$6:$U$312,MATCH('Entocentric lens DB'!$D$4,'Entocentric lens DB'!$B$4:$U$4,0),0),"")</f>
        <v/>
      </c>
      <c r="E13" s="35" t="str">
        <f>IFERROR(VLOOKUP($C13,'Entocentric lens DB'!$B$6:$U$312,MATCH('Entocentric lens DB'!$F$4,'Entocentric lens DB'!$B$4:$U$4,0),0),"")</f>
        <v/>
      </c>
      <c r="F13" s="35" t="str">
        <f>IFERROR(VLOOKUP($C13,'Entocentric lens DB'!$B$6:$U$312,MATCH('Entocentric lens DB'!$G$4,'Entocentric lens DB'!$B$4:$U$4,0),0),"")</f>
        <v/>
      </c>
      <c r="G13" s="35" t="str">
        <f>IFERROR(VLOOKUP($C13,'Entocentric lens DB'!$B$6:$U$312,MATCH('Entocentric lens DB'!$H$4,'Entocentric lens DB'!$B$4:$U$4,0),0),"")</f>
        <v/>
      </c>
      <c r="H13" s="35" t="str">
        <f>IFERROR(VLOOKUP($C13,'Entocentric lens DB'!$B$6:$U$312,MATCH('Entocentric lens DB'!$Q$4,'Entocentric lens DB'!$B$4:$U$4,0),0),"")</f>
        <v/>
      </c>
      <c r="I13" s="42" t="str">
        <f>IFERROR(VLOOKUP($C13,'Entocentric lens DB'!$B$6:$U$312,MATCH('Entocentric lens DB'!$R$4,'Entocentric lens DB'!$B$4:$U$4,0),0),"")</f>
        <v/>
      </c>
      <c r="J13" s="35" t="str">
        <f>IFERROR(VLOOKUP($I13,'Optotune lens DB'!$B$5:$I$25,MATCH('Optotune lens DB'!$I$4,'Optotune lens DB'!$B$4:$I$4,0),0),"")</f>
        <v/>
      </c>
      <c r="L13" s="35" t="str">
        <f>IFERROR(VLOOKUP($C13,'Entocentric lens DB'!$B$6:$U$312,MATCH('Entocentric lens DB'!$S$4,'Entocentric lens DB'!$B$4:$U$4,0),0),"")</f>
        <v/>
      </c>
      <c r="M13" s="41" t="str">
        <f>IF(ISBLANK(C13),"",'Entocentric lenses'!$H$3)</f>
        <v/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/>
      </c>
      <c r="O13" s="32" t="str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/>
      </c>
      <c r="P13" s="35"/>
      <c r="Q13" s="45" t="str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/>
      </c>
    </row>
    <row r="14" spans="1:19">
      <c r="B14" s="3" t="str">
        <f>IFERROR(VLOOKUP($C14,'Entocentric lens DB'!$B$6:$U$312,MATCH('Entocentric lens DB'!$C$4,'Entocentric lens DB'!$B$4:$U$4,0),0),"")</f>
        <v/>
      </c>
      <c r="D14" s="35" t="str">
        <f>IFERROR(VLOOKUP($C14,'Entocentric lens DB'!$B$6:$U$312,MATCH('Entocentric lens DB'!$D$4,'Entocentric lens DB'!$B$4:$U$4,0),0),"")</f>
        <v/>
      </c>
      <c r="E14" s="35" t="str">
        <f>IFERROR(VLOOKUP($C14,'Entocentric lens DB'!$B$6:$U$312,MATCH('Entocentric lens DB'!$F$4,'Entocentric lens DB'!$B$4:$U$4,0),0),"")</f>
        <v/>
      </c>
      <c r="F14" s="35" t="str">
        <f>IFERROR(VLOOKUP($C14,'Entocentric lens DB'!$B$6:$U$312,MATCH('Entocentric lens DB'!$G$4,'Entocentric lens DB'!$B$4:$U$4,0),0),"")</f>
        <v/>
      </c>
      <c r="G14" s="35" t="str">
        <f>IFERROR(VLOOKUP($C14,'Entocentric lens DB'!$B$6:$U$312,MATCH('Entocentric lens DB'!$H$4,'Entocentric lens DB'!$B$4:$U$4,0),0),"")</f>
        <v/>
      </c>
      <c r="H14" s="35" t="str">
        <f>IFERROR(VLOOKUP($C14,'Entocentric lens DB'!$B$6:$U$312,MATCH('Entocentric lens DB'!$Q$4,'Entocentric lens DB'!$B$4:$U$4,0),0),"")</f>
        <v/>
      </c>
      <c r="I14" s="42" t="str">
        <f>IFERROR(VLOOKUP($C14,'Entocentric lens DB'!$B$6:$U$312,MATCH('Entocentric lens DB'!$R$4,'Entocentric lens DB'!$B$4:$U$4,0),0),"")</f>
        <v/>
      </c>
      <c r="J14" s="35" t="str">
        <f>IFERROR(VLOOKUP($I14,'Optotune lens DB'!$B$5:$I$25,MATCH('Optotune lens DB'!$I$4,'Optotune lens DB'!$B$4:$I$4,0),0),"")</f>
        <v/>
      </c>
      <c r="L14" s="35" t="str">
        <f>IFERROR(VLOOKUP($C14,'Entocentric lens DB'!$B$6:$U$312,MATCH('Entocentric lens DB'!$S$4,'Entocentric lens DB'!$B$4:$U$4,0),0),"")</f>
        <v/>
      </c>
      <c r="M14" s="41" t="str">
        <f>IF(ISBLANK(C14),"",'Entocentric lenses'!$H$3)</f>
        <v/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/>
      </c>
      <c r="O14" s="32" t="str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/>
      </c>
      <c r="P14" s="35"/>
      <c r="Q14" s="45" t="str">
        <f>IFERROR(IF(VLOOKUP($C14,'Entocentric lens DB'!$B$6:$U$312,MATCH('Entocentric lens DB'!$N$4,'Entocentric lens DB'!$B$4:$U$4,0),0)=0,"",VLOOKUP($C14,'Entocentric lens DB'!$B$6:$U$312,MATCH('Entocentric lens DB'!$N$4,'Entocentric lens DB'!$B$4:$U$4,0),0)),"")</f>
        <v/>
      </c>
    </row>
    <row r="15" spans="1:19">
      <c r="B15" s="3" t="str">
        <f>IFERROR(VLOOKUP($C15,'Entocentric lens DB'!$B$6:$U$312,MATCH('Entocentric lens DB'!$C$4,'Entocentric lens DB'!$B$4:$U$4,0),0),"")</f>
        <v/>
      </c>
      <c r="D15" s="35" t="str">
        <f>IFERROR(VLOOKUP($C15,'Entocentric lens DB'!$B$6:$U$312,MATCH('Entocentric lens DB'!$D$4,'Entocentric lens DB'!$B$4:$U$4,0),0),"")</f>
        <v/>
      </c>
      <c r="E15" s="35" t="str">
        <f>IFERROR(VLOOKUP($C15,'Entocentric lens DB'!$B$6:$U$312,MATCH('Entocentric lens DB'!$F$4,'Entocentric lens DB'!$B$4:$U$4,0),0),"")</f>
        <v/>
      </c>
      <c r="F15" s="35" t="str">
        <f>IFERROR(VLOOKUP($C15,'Entocentric lens DB'!$B$6:$U$312,MATCH('Entocentric lens DB'!$G$4,'Entocentric lens DB'!$B$4:$U$4,0),0),"")</f>
        <v/>
      </c>
      <c r="G15" s="35" t="str">
        <f>IFERROR(VLOOKUP($C15,'Entocentric lens DB'!$B$6:$U$312,MATCH('Entocentric lens DB'!$H$4,'Entocentric lens DB'!$B$4:$U$4,0),0),"")</f>
        <v/>
      </c>
      <c r="H15" s="35" t="str">
        <f>IFERROR(VLOOKUP($C15,'Entocentric lens DB'!$B$6:$U$312,MATCH('Entocentric lens DB'!$Q$4,'Entocentric lens DB'!$B$4:$U$4,0),0),"")</f>
        <v/>
      </c>
      <c r="I15" s="42" t="str">
        <f>IFERROR(VLOOKUP($C15,'Entocentric lens DB'!$B$6:$U$312,MATCH('Entocentric lens DB'!$R$4,'Entocentric lens DB'!$B$4:$U$4,0),0),"")</f>
        <v/>
      </c>
      <c r="J15" s="35" t="str">
        <f>IFERROR(VLOOKUP($I15,'Optotune lens DB'!$B$5:$I$25,MATCH('Optotune lens DB'!$I$4,'Optotune lens DB'!$B$4:$I$4,0),0),"")</f>
        <v/>
      </c>
      <c r="L15" s="35" t="str">
        <f>IFERROR(VLOOKUP($C15,'Entocentric lens DB'!$B$6:$U$312,MATCH('Entocentric lens DB'!$S$4,'Entocentric lens DB'!$B$4:$U$4,0),0),"")</f>
        <v/>
      </c>
      <c r="M15" s="41" t="str">
        <f>IF(ISBLANK(C15),"",'Entocentric lenses'!$H$3)</f>
        <v/>
      </c>
      <c r="N15" s="32" t="str">
        <f>IF(ISBLANK(C15),"",IF(IFERROR(1000/(1000/$M15+VLOOKUP($I15,'Optotune lens DB'!$B$5:$H$25,MATCH('Optotune lens DB'!$D$4,'Optotune lens DB'!$B$4:$H$4,0),0)),"inf")&lt;0,"inf",IFERROR(1000/(1000/$M15+VLOOKUP($I15,'Optotune lens DB'!$B$5:$H$25,MATCH('Optotune lens DB'!$D$4,'Optotune lens DB'!$B$4:$H$4,0),0)),"inf")))</f>
        <v/>
      </c>
      <c r="O15" s="32" t="str">
        <f>IF(ISBLANK(C15),"",IF(N15="inf",1000/(VLOOKUP($I15,'Optotune lens DB'!$B$5:$H$25,MATCH('Optotune lens DB'!$E$4,'Optotune lens DB'!$B$4:$H$4,0),0)-VLOOKUP($I15,'Optotune lens DB'!$B$5:$H$25,MATCH('Optotune lens DB'!$D$4,'Optotune lens DB'!$B$4:$H$4,0),0)),1000/(1000/$M15+VLOOKUP($I15,'Optotune lens DB'!$B$5:$H$25,MATCH('Optotune lens DB'!$E$4,'Optotune lens DB'!$B$4:$H$4,0),0))))</f>
        <v/>
      </c>
      <c r="P15" s="35"/>
      <c r="Q15" s="45" t="str">
        <f>IFERROR(IF(VLOOKUP($C15,'Entocentric lens DB'!$B$6:$U$312,MATCH('Entocentric lens DB'!$N$4,'Entocentric lens DB'!$B$4:$U$4,0),0)=0,"",VLOOKUP($C15,'Entocentric lens DB'!$B$6:$U$312,MATCH('Entocentric lens DB'!$N$4,'Entocentric lens DB'!$B$4:$U$4,0),0)),"")</f>
        <v/>
      </c>
    </row>
    <row r="16" spans="1:19">
      <c r="B16" s="3" t="str">
        <f>IFERROR(VLOOKUP($C16,'Entocentric lens DB'!$B$6:$U$312,MATCH('Entocentric lens DB'!$C$4,'Entocentric lens DB'!$B$4:$U$4,0),0),"")</f>
        <v/>
      </c>
      <c r="D16" s="35" t="str">
        <f>IFERROR(VLOOKUP($C16,'Entocentric lens DB'!$B$6:$U$312,MATCH('Entocentric lens DB'!$D$4,'Entocentric lens DB'!$B$4:$U$4,0),0),"")</f>
        <v/>
      </c>
      <c r="E16" s="35" t="str">
        <f>IFERROR(VLOOKUP($C16,'Entocentric lens DB'!$B$6:$U$312,MATCH('Entocentric lens DB'!$F$4,'Entocentric lens DB'!$B$4:$U$4,0),0),"")</f>
        <v/>
      </c>
      <c r="F16" s="35" t="str">
        <f>IFERROR(VLOOKUP($C16,'Entocentric lens DB'!$B$6:$U$312,MATCH('Entocentric lens DB'!$G$4,'Entocentric lens DB'!$B$4:$U$4,0),0),"")</f>
        <v/>
      </c>
      <c r="G16" s="35" t="str">
        <f>IFERROR(VLOOKUP($C16,'Entocentric lens DB'!$B$6:$U$312,MATCH('Entocentric lens DB'!$H$4,'Entocentric lens DB'!$B$4:$U$4,0),0),"")</f>
        <v/>
      </c>
      <c r="H16" s="35" t="str">
        <f>IFERROR(VLOOKUP($C16,'Entocentric lens DB'!$B$6:$U$312,MATCH('Entocentric lens DB'!$Q$4,'Entocentric lens DB'!$B$4:$U$4,0),0),"")</f>
        <v/>
      </c>
      <c r="I16" s="42" t="str">
        <f>IFERROR(VLOOKUP($C16,'Entocentric lens DB'!$B$6:$U$312,MATCH('Entocentric lens DB'!$R$4,'Entocentric lens DB'!$B$4:$U$4,0),0),"")</f>
        <v/>
      </c>
      <c r="J16" s="35" t="str">
        <f>IFERROR(VLOOKUP($I16,'Optotune lens DB'!$B$5:$I$25,MATCH('Optotune lens DB'!$I$4,'Optotune lens DB'!$B$4:$I$4,0),0),"")</f>
        <v/>
      </c>
      <c r="L16" s="35" t="str">
        <f>IFERROR(VLOOKUP($C16,'Entocentric lens DB'!$B$6:$U$312,MATCH('Entocentric lens DB'!$S$4,'Entocentric lens DB'!$B$4:$U$4,0),0),"")</f>
        <v/>
      </c>
      <c r="M16" s="41" t="str">
        <f>IF(ISBLANK(C16),"",'Entocentric lenses'!$H$3)</f>
        <v/>
      </c>
      <c r="N16" s="32" t="str">
        <f>IF(ISBLANK(C16),"",IF(IFERROR(1000/(1000/$M16+VLOOKUP($I16,'Optotune lens DB'!$B$5:$H$25,MATCH('Optotune lens DB'!$D$4,'Optotune lens DB'!$B$4:$H$4,0),0)),"inf")&lt;0,"inf",IFERROR(1000/(1000/$M16+VLOOKUP($I16,'Optotune lens DB'!$B$5:$H$25,MATCH('Optotune lens DB'!$D$4,'Optotune lens DB'!$B$4:$H$4,0),0)),"inf")))</f>
        <v/>
      </c>
      <c r="O16" s="32" t="str">
        <f>IF(ISBLANK(C16),"",IF(N16="inf",1000/(VLOOKUP($I16,'Optotune lens DB'!$B$5:$H$25,MATCH('Optotune lens DB'!$E$4,'Optotune lens DB'!$B$4:$H$4,0),0)-VLOOKUP($I16,'Optotune lens DB'!$B$5:$H$25,MATCH('Optotune lens DB'!$D$4,'Optotune lens DB'!$B$4:$H$4,0),0)),1000/(1000/$M16+VLOOKUP($I16,'Optotune lens DB'!$B$5:$H$25,MATCH('Optotune lens DB'!$E$4,'Optotune lens DB'!$B$4:$H$4,0),0))))</f>
        <v/>
      </c>
      <c r="P16" s="35"/>
      <c r="Q16" s="45" t="str">
        <f>IFERROR(IF(VLOOKUP($C16,'Entocentric lens DB'!$B$6:$U$312,MATCH('Entocentric lens DB'!$N$4,'Entocentric lens DB'!$B$4:$U$4,0),0)=0,"",VLOOKUP($C16,'Entocentric lens DB'!$B$6:$U$312,MATCH('Entocentric lens DB'!$N$4,'Entocentric lens DB'!$B$4:$U$4,0),0)),"")</f>
        <v/>
      </c>
    </row>
    <row r="17" spans="2:19">
      <c r="B17" s="3" t="str">
        <f>IFERROR(VLOOKUP($C17,'Entocentric lens DB'!$B$6:$U$312,MATCH('Entocentric lens DB'!$C$4,'Entocentric lens DB'!$B$4:$U$4,0),0),"")</f>
        <v/>
      </c>
      <c r="D17" s="35" t="str">
        <f>IFERROR(VLOOKUP($C17,'Entocentric lens DB'!$B$6:$U$312,MATCH('Entocentric lens DB'!$D$4,'Entocentric lens DB'!$B$4:$U$4,0),0),"")</f>
        <v/>
      </c>
      <c r="E17" s="35" t="str">
        <f>IFERROR(VLOOKUP($C17,'Entocentric lens DB'!$B$6:$U$312,MATCH('Entocentric lens DB'!$F$4,'Entocentric lens DB'!$B$4:$U$4,0),0),"")</f>
        <v/>
      </c>
      <c r="F17" s="35" t="str">
        <f>IFERROR(VLOOKUP($C17,'Entocentric lens DB'!$B$6:$U$312,MATCH('Entocentric lens DB'!$G$4,'Entocentric lens DB'!$B$4:$U$4,0),0),"")</f>
        <v/>
      </c>
      <c r="G17" s="35" t="str">
        <f>IFERROR(VLOOKUP($C17,'Entocentric lens DB'!$B$6:$U$312,MATCH('Entocentric lens DB'!$H$4,'Entocentric lens DB'!$B$4:$U$4,0),0),"")</f>
        <v/>
      </c>
      <c r="H17" s="35" t="str">
        <f>IFERROR(VLOOKUP($C17,'Entocentric lens DB'!$B$6:$U$312,MATCH('Entocentric lens DB'!$Q$4,'Entocentric lens DB'!$B$4:$U$4,0),0),"")</f>
        <v/>
      </c>
      <c r="I17" s="42" t="str">
        <f>IFERROR(VLOOKUP($C17,'Entocentric lens DB'!$B$6:$U$312,MATCH('Entocentric lens DB'!$R$4,'Entocentric lens DB'!$B$4:$U$4,0),0),"")</f>
        <v/>
      </c>
      <c r="J17" s="35" t="str">
        <f>IFERROR(VLOOKUP($I17,'Optotune lens DB'!$B$5:$I$25,MATCH('Optotune lens DB'!$I$4,'Optotune lens DB'!$B$4:$I$4,0),0),"")</f>
        <v/>
      </c>
      <c r="L17" s="35" t="str">
        <f>IFERROR(VLOOKUP($C17,'Entocentric lens DB'!$B$6:$U$312,MATCH('Entocentric lens DB'!$S$4,'Entocentric lens DB'!$B$4:$U$4,0),0),"")</f>
        <v/>
      </c>
      <c r="M17" s="41" t="str">
        <f>IF(ISBLANK(C17),"",'Entocentric lenses'!$H$3)</f>
        <v/>
      </c>
      <c r="N17" s="32" t="str">
        <f>IF(ISBLANK(C17),"",IF(IFERROR(1000/(1000/$M17+VLOOKUP($I17,'Optotune lens DB'!$B$5:$H$25,MATCH('Optotune lens DB'!$D$4,'Optotune lens DB'!$B$4:$H$4,0),0)),"inf")&lt;0,"inf",IFERROR(1000/(1000/$M17+VLOOKUP($I17,'Optotune lens DB'!$B$5:$H$25,MATCH('Optotune lens DB'!$D$4,'Optotune lens DB'!$B$4:$H$4,0),0)),"inf")))</f>
        <v/>
      </c>
      <c r="O17" s="32" t="str">
        <f>IF(ISBLANK(C17),"",IF(N17="inf",1000/(VLOOKUP($I17,'Optotune lens DB'!$B$5:$H$25,MATCH('Optotune lens DB'!$E$4,'Optotune lens DB'!$B$4:$H$4,0),0)-VLOOKUP($I17,'Optotune lens DB'!$B$5:$H$25,MATCH('Optotune lens DB'!$D$4,'Optotune lens DB'!$B$4:$H$4,0),0)),1000/(1000/$M17+VLOOKUP($I17,'Optotune lens DB'!$B$5:$H$25,MATCH('Optotune lens DB'!$E$4,'Optotune lens DB'!$B$4:$H$4,0),0))))</f>
        <v/>
      </c>
      <c r="P17" s="35"/>
      <c r="Q17" s="45" t="str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/>
      </c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1" t="s">
        <v>121</v>
      </c>
      <c r="C20" s="30" t="s">
        <v>0</v>
      </c>
      <c r="D20" s="30"/>
      <c r="E20" s="30" t="s">
        <v>0</v>
      </c>
      <c r="F20" s="30" t="s">
        <v>0</v>
      </c>
      <c r="G20" s="30" t="s">
        <v>0</v>
      </c>
      <c r="H20" s="30" t="s">
        <v>0</v>
      </c>
      <c r="I20" s="30" t="s">
        <v>0</v>
      </c>
      <c r="J20" s="30" t="s">
        <v>0</v>
      </c>
      <c r="K20" s="30" t="s">
        <v>0</v>
      </c>
      <c r="L20" s="30" t="s">
        <v>0</v>
      </c>
      <c r="M20" s="30" t="s">
        <v>0</v>
      </c>
      <c r="N20" s="30" t="s">
        <v>0</v>
      </c>
      <c r="O20" s="30" t="s">
        <v>0</v>
      </c>
      <c r="P20" s="43" t="s">
        <v>0</v>
      </c>
      <c r="Q20" s="44" t="s">
        <v>0</v>
      </c>
      <c r="R20" s="30" t="s">
        <v>0</v>
      </c>
      <c r="S20" s="30" t="s">
        <v>0</v>
      </c>
    </row>
    <row r="22" spans="2:19">
      <c r="B22" s="158" t="s">
        <v>64</v>
      </c>
    </row>
  </sheetData>
  <phoneticPr fontId="20" type="noConversion"/>
  <dataValidations count="4">
    <dataValidation type="list" allowBlank="1" showInputMessage="1" showErrorMessage="1" sqref="H5:H19 J5:J19" xr:uid="{00000000-0002-0000-0300-000000000000}">
      <formula1>Prices</formula1>
    </dataValidation>
    <dataValidation type="list" allowBlank="1" showInputMessage="1" showErrorMessage="1" sqref="G5:G19" xr:uid="{00000000-0002-0000-0300-000001000000}">
      <formula1>Filter</formula1>
    </dataValidation>
    <dataValidation type="list" allowBlank="1" showInputMessage="1" showErrorMessage="1" sqref="F5:F19" xr:uid="{00000000-0002-0000-0300-000002000000}">
      <formula1>Formats</formula1>
    </dataValidation>
    <dataValidation type="list" allowBlank="1" showInputMessage="1" showErrorMessage="1" sqref="E5:E19" xr:uid="{00000000-0002-0000-0300-000003000000}">
      <formula1>Mounts</formula1>
    </dataValidation>
  </dataValidations>
  <hyperlinks>
    <hyperlink ref="B2" location="'Entocentric lenses'!A1" display="Back to overview" xr:uid="{B8E6A51C-EB80-4885-B806-928AAC91C7AD}"/>
    <hyperlink ref="B22" location="'Entocentric lens DB'!A1" display="Entocentric lens database" xr:uid="{F25640AC-2525-4AF0-B244-0D42717DBAB4}"/>
  </hyperlinks>
  <pageMargins left="0.3" right="0.3" top="0.5" bottom="0.5" header="0.1" footer="0.1"/>
  <pageSetup paperSize="9" scale="44" orientation="landscape" r:id="rId1"/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C0AA1-BA31-47A1-963E-7F71ABE02239}">
  <sheetPr>
    <pageSetUpPr fitToPage="1"/>
  </sheetPr>
  <dimension ref="A1:O19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332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Linkhou</v>
      </c>
      <c r="C5" s="156" t="s">
        <v>333</v>
      </c>
      <c r="D5" s="35">
        <f>IFERROR(VLOOKUP($C5,'Telecentric lens DB'!$B$4:$S$486,MATCH(D$4,'Telecentric lens DB'!$B$4:$S$4,0),0),"")</f>
        <v>0.36</v>
      </c>
      <c r="E5" s="35" t="str">
        <f>IFERROR(VLOOKUP($C5,'Telecentric lens DB'!$B$4:$S$486,MATCH(E$4,'Telecentric lens DB'!$B$4:$S$4,0),0),"")</f>
        <v>107.0 - 124.0</v>
      </c>
      <c r="F5" s="35" t="str">
        <f>IFERROR(VLOOKUP($C5,'Telecentric lens DB'!$B$4:$S$486,MATCH(F$4,'Telecentric lens DB'!$B$4:$S$4,0),0),"")</f>
        <v>C-mount</v>
      </c>
      <c r="G5" s="35" t="str">
        <f>IFERROR(VLOOKUP($C5,'Telecentric lens DB'!$B$4:$S$486,MATCH(G$4,'Telecentric lens DB'!$B$4:$S$4,0),0),"")</f>
        <v>2/3"</v>
      </c>
      <c r="H5" s="45" t="str">
        <f>IFERROR(IF(VLOOKUP($C5,'Telecentric lens DB'!$B$4:$S$486,MATCH(H$4,'Telecentric lens DB'!$B$4:$S$4,0),0)=0,"",VLOOKUP($C5,'Telecentric lens DB'!$B$4:$S$486,MATCH(H$4,'Telecentric lens DB'!$B$4:$S$4,0),0)),"")</f>
        <v>F/4.5</v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>EL-16-40-TC-VIS-5D-C</v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2000-3000$</v>
      </c>
      <c r="N5" s="159" t="str">
        <f>IFERROR(IF(VLOOKUP($C5,'Telecentric lens DB'!$B$4:$S$486,MATCH(N$4,'Telecentric lens DB'!$B$4:$S$4,0),0)=0,"",VLOOKUP($C5,'Telecentric lens DB'!$B$4:$S$486,MATCH(N$4,'Telecentric lens DB'!$B$4:$S$4,0),0)),"")</f>
        <v>Yes</v>
      </c>
    </row>
    <row r="6" spans="1:15">
      <c r="B6" s="3" t="str">
        <f>IFERROR(VLOOKUP($C6,'Telecentric lens DB'!$B$4:$S$486,MATCH(B$4,'Telecentric lens DB'!$B$4:$S$4,0),0),"")</f>
        <v>Edmund Optics</v>
      </c>
      <c r="C6" s="156" t="s">
        <v>319</v>
      </c>
      <c r="D6" s="35">
        <f>IFERROR(VLOOKUP($C6,'Telecentric lens DB'!$B$4:$S$486,MATCH(D$4,'Telecentric lens DB'!$B$4:$S$4,0),0),"")</f>
        <v>0.37</v>
      </c>
      <c r="E6" s="35" t="str">
        <f>IFERROR(VLOOKUP($C6,'Telecentric lens DB'!$B$4:$S$486,MATCH(E$4,'Telecentric lens DB'!$B$4:$S$4,0),0),"")</f>
        <v>84 - 101</v>
      </c>
      <c r="F6" s="35" t="str">
        <f>IFERROR(VLOOKUP($C6,'Telecentric lens DB'!$B$4:$S$486,MATCH(F$4,'Telecentric lens DB'!$B$4:$S$4,0),0),"")</f>
        <v>C-mount</v>
      </c>
      <c r="G6" s="35" t="str">
        <f>IFERROR(VLOOKUP($C6,'Telecentric lens DB'!$B$4:$S$486,MATCH(G$4,'Telecentric lens DB'!$B$4:$S$4,0),0),"")</f>
        <v>2/3"</v>
      </c>
      <c r="H6" s="45" t="str">
        <f>IFERROR(IF(VLOOKUP($C6,'Telecentric lens DB'!$B$4:$S$486,MATCH(H$4,'Telecentric lens DB'!$B$4:$S$4,0),0)=0,"",VLOOKUP($C6,'Telecentric lens DB'!$B$4:$S$486,MATCH(H$4,'Telecentric lens DB'!$B$4:$S$4,0),0)),"")</f>
        <v>f/10</v>
      </c>
      <c r="I6" s="153" t="str">
        <f>IFERROR(IF(VLOOKUP($C6,'Telecentric lens DB'!$B$4:$S$486,MATCH(I$4,'Telecentric lens DB'!$B$4:$S$4,0),0)=0,"",VLOOKUP($C6,'Telecentric lens DB'!$B$4:$S$486,MATCH(I$4,'Telecentric lens DB'!$B$4:$S$4,0),0)),"")</f>
        <v/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>EL-10-30-Ci-VIS-LD</v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/>
      </c>
      <c r="M6" s="35" t="str">
        <f>IFERROR(IF(VLOOKUP($C6,'Telecentric lens DB'!$B$4:$S$486,MATCH(M$4,'Telecentric lens DB'!$B$4:$S$4,0),0)=0,"",VLOOKUP($C6,'Telecentric lens DB'!$B$4:$S$486,MATCH(M$4,'Telecentric lens DB'!$B$4:$S$4,0),0)),"")</f>
        <v>1500-2000$</v>
      </c>
      <c r="N6" s="45" t="str">
        <f>IFERROR(IF(VLOOKUP($C6,'Telecentric lens DB'!$B$4:$S$486,MATCH(N$4,'Telecentric lens DB'!$B$4:$S$4,0),0)=0,"",VLOOKUP($C6,'Telecentric lens DB'!$B$4:$S$486,MATCH(N$4,'Telecentric lens DB'!$B$4:$S$4,0),0)),"")</f>
        <v/>
      </c>
    </row>
    <row r="7" spans="1:15">
      <c r="B7" s="3" t="str">
        <f>IFERROR(VLOOKUP($C7,'Telecentric lens DB'!$B$4:$S$486,MATCH(B$4,'Telecentric lens DB'!$B$4:$S$4,0),0),"")</f>
        <v>Sill Optics</v>
      </c>
      <c r="C7" s="156" t="s">
        <v>334</v>
      </c>
      <c r="D7" s="35">
        <f>IFERROR(VLOOKUP($C7,'Telecentric lens DB'!$B$4:$S$486,MATCH(D$4,'Telecentric lens DB'!$B$4:$S$4,0),0),"")</f>
        <v>0.311</v>
      </c>
      <c r="E7" s="35" t="str">
        <f>IFERROR(VLOOKUP($C7,'Telecentric lens DB'!$B$4:$S$486,MATCH(E$4,'Telecentric lens DB'!$B$4:$S$4,0),0),"")</f>
        <v>155.1 - 211.2</v>
      </c>
      <c r="F7" s="35" t="str">
        <f>IFERROR(VLOOKUP($C7,'Telecentric lens DB'!$B$4:$S$486,MATCH(F$4,'Telecentric lens DB'!$B$4:$S$4,0),0),"")</f>
        <v>C-mount</v>
      </c>
      <c r="G7" s="35" t="str">
        <f>IFERROR(VLOOKUP($C7,'Telecentric lens DB'!$B$4:$S$486,MATCH(G$4,'Telecentric lens DB'!$B$4:$S$4,0),0),"")</f>
        <v>1"</v>
      </c>
      <c r="H7" s="45" t="str">
        <f>IFERROR(IF(VLOOKUP($C7,'Telecentric lens DB'!$B$4:$S$486,MATCH(H$4,'Telecentric lens DB'!$B$4:$S$4,0),0)=0,"",VLOOKUP($C7,'Telecentric lens DB'!$B$4:$S$486,MATCH(H$4,'Telecentric lens DB'!$B$4:$S$4,0),0)),"")</f>
        <v/>
      </c>
      <c r="I7" s="153">
        <f>IFERROR(IF(VLOOKUP($C7,'Telecentric lens DB'!$B$4:$S$486,MATCH(I$4,'Telecentric lens DB'!$B$4:$S$4,0),0)=0,"",VLOOKUP($C7,'Telecentric lens DB'!$B$4:$S$486,MATCH(I$4,'Telecentric lens DB'!$B$4:$S$4,0),0)),"")</f>
        <v>0.02</v>
      </c>
      <c r="J7" s="45" t="str">
        <f>IFERROR(IF(VLOOKUP($C7,'Telecentric lens DB'!$B$4:$S$486,MATCH(J$4,'Telecentric lens DB'!$B$4:$S$4,0),0)=0,"",VLOOKUP($C7,'Telecentric lens DB'!$B$4:$S$486,MATCH(J$4,'Telecentric lens DB'!$B$4:$S$4,0),0)),"")</f>
        <v/>
      </c>
      <c r="K7" s="42" t="str">
        <f>IFERROR(IF(VLOOKUP($C7,'Telecentric lens DB'!$B$4:$S$486,MATCH(K$4,'Telecentric lens DB'!$B$4:$S$4,0),0)=0,"",VLOOKUP($C7,'Telecentric lens DB'!$B$4:$S$486,MATCH(K$4,'Telecentric lens DB'!$B$4:$S$4,0),0)),"")</f>
        <v>EL-16-40-TC-VIS-5D</v>
      </c>
      <c r="L7" s="153" t="str">
        <f>IFERROR(IF(VLOOKUP($C7,'Telecentric lens DB'!$B$4:$S$486,MATCH(L$4,'Telecentric lens DB'!$B$4:$S$4,0),0)=0,"",VLOOKUP($C7,'Telecentric lens DB'!$B$4:$S$486,MATCH(L$4,'Telecentric lens DB'!$B$4:$S$4,0),0)),"")</f>
        <v/>
      </c>
      <c r="M7" s="35" t="str">
        <f>IFERROR(IF(VLOOKUP($C7,'Telecentric lens DB'!$B$4:$S$486,MATCH(M$4,'Telecentric lens DB'!$B$4:$S$4,0),0)=0,"",VLOOKUP($C7,'Telecentric lens DB'!$B$4:$S$486,MATCH(M$4,'Telecentric lens DB'!$B$4:$S$4,0),0)),"")</f>
        <v>2000-3000$</v>
      </c>
      <c r="N7" s="45" t="str">
        <f>IFERROR(IF(VLOOKUP($C7,'Telecentric lens DB'!$B$4:$S$486,MATCH(N$4,'Telecentric lens DB'!$B$4:$S$4,0),0)=0,"",VLOOKUP($C7,'Telecentric lens DB'!$B$4:$S$486,MATCH(N$4,'Telecentric lens DB'!$B$4:$S$4,0),0)),"")</f>
        <v/>
      </c>
    </row>
    <row r="8" spans="1:15">
      <c r="B8" s="3" t="str">
        <f>IFERROR(VLOOKUP($C8,'Telecentric lens DB'!$B$4:$S$486,MATCH(B$4,'Telecentric lens DB'!$B$4:$S$4,0),0),"")</f>
        <v>Sill Optics</v>
      </c>
      <c r="C8" s="156" t="s">
        <v>330</v>
      </c>
      <c r="D8" s="35">
        <f>IFERROR(VLOOKUP($C8,'Telecentric lens DB'!$B$4:$S$486,MATCH(D$4,'Telecentric lens DB'!$B$4:$S$4,0),0),"")</f>
        <v>0.28899999999999998</v>
      </c>
      <c r="E8" s="35" t="str">
        <f>IFERROR(VLOOKUP($C8,'Telecentric lens DB'!$B$4:$S$486,MATCH(E$4,'Telecentric lens DB'!$B$4:$S$4,0),0),"")</f>
        <v>137.4 - 205.8</v>
      </c>
      <c r="F8" s="35" t="str">
        <f>IFERROR(VLOOKUP($C8,'Telecentric lens DB'!$B$4:$S$486,MATCH(F$4,'Telecentric lens DB'!$B$4:$S$4,0),0),"")</f>
        <v>C-mount</v>
      </c>
      <c r="G8" s="35" t="str">
        <f>IFERROR(VLOOKUP($C8,'Telecentric lens DB'!$B$4:$S$486,MATCH(G$4,'Telecentric lens DB'!$B$4:$S$4,0),0),"")</f>
        <v>1"</v>
      </c>
      <c r="H8" s="45" t="str">
        <f>IFERROR(IF(VLOOKUP($C8,'Telecentric lens DB'!$B$4:$S$486,MATCH(H$4,'Telecentric lens DB'!$B$4:$S$4,0),0)=0,"",VLOOKUP($C8,'Telecentric lens DB'!$B$4:$S$486,MATCH(H$4,'Telecentric lens DB'!$B$4:$S$4,0),0)),"")</f>
        <v/>
      </c>
      <c r="I8" s="153">
        <f>IFERROR(IF(VLOOKUP($C8,'Telecentric lens DB'!$B$4:$S$486,MATCH(I$4,'Telecentric lens DB'!$B$4:$S$4,0),0)=0,"",VLOOKUP($C8,'Telecentric lens DB'!$B$4:$S$486,MATCH(I$4,'Telecentric lens DB'!$B$4:$S$4,0),0)),"")</f>
        <v>0.02</v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>EL-16-40-TC-VIS-5D</v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>Yes</v>
      </c>
      <c r="M8" s="35" t="str">
        <f>IFERROR(IF(VLOOKUP($C8,'Telecentric lens DB'!$B$4:$S$486,MATCH(M$4,'Telecentric lens DB'!$B$4:$S$4,0),0)=0,"",VLOOKUP($C8,'Telecentric lens DB'!$B$4:$S$486,MATCH(M$4,'Telecentric lens DB'!$B$4:$S$4,0),0)),"")</f>
        <v>On Request</v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C9" s="49"/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C10" s="49"/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1" t="s">
        <v>121</v>
      </c>
      <c r="C17" s="30" t="s">
        <v>0</v>
      </c>
      <c r="D17" s="30" t="s">
        <v>0</v>
      </c>
      <c r="E17" s="30"/>
      <c r="F17" s="30" t="s">
        <v>0</v>
      </c>
      <c r="G17" s="30" t="s">
        <v>0</v>
      </c>
      <c r="H17" s="30" t="s">
        <v>0</v>
      </c>
      <c r="I17" s="30" t="s">
        <v>0</v>
      </c>
      <c r="J17" s="30" t="s">
        <v>0</v>
      </c>
      <c r="K17" s="30" t="s">
        <v>0</v>
      </c>
      <c r="L17" s="30" t="s">
        <v>0</v>
      </c>
      <c r="M17" s="30" t="s">
        <v>0</v>
      </c>
      <c r="N17" s="30" t="s">
        <v>0</v>
      </c>
      <c r="O17" s="30" t="s">
        <v>0</v>
      </c>
    </row>
    <row r="19" spans="2:15">
      <c r="B19" s="8" t="s">
        <v>65</v>
      </c>
    </row>
  </sheetData>
  <dataValidations count="3">
    <dataValidation type="list" allowBlank="1" showInputMessage="1" showErrorMessage="1" sqref="F5:F16" xr:uid="{95D8778B-3E18-4B27-81AD-DB7B762E0AC3}">
      <formula1>Mounts</formula1>
    </dataValidation>
    <dataValidation type="list" allowBlank="1" showInputMessage="1" showErrorMessage="1" sqref="G5:G16" xr:uid="{703CF0B7-D4BC-44A6-862D-B0FD1A6058A3}">
      <formula1>Formats</formula1>
    </dataValidation>
    <dataValidation type="list" allowBlank="1" showInputMessage="1" showErrorMessage="1" sqref="M5:M16" xr:uid="{F0CA7ED5-D8F3-4F74-95BE-D397F5365FC7}">
      <formula1>Prices</formula1>
    </dataValidation>
  </dataValidations>
  <hyperlinks>
    <hyperlink ref="B2" location="'Telecentric lenses'!A1" display="Back to overview" xr:uid="{F3FB98DC-71E7-459F-892E-BD12CC819ED1}"/>
    <hyperlink ref="B19" location="'Telecentric lens DB'!A1" display="Telecentric lens database" xr:uid="{D24467FA-378E-446B-A8A5-B6F9F7218BF0}"/>
    <hyperlink ref="N5" r:id="rId1" display="https://www.optotune.com/s/Linkhou-TCPLP23-036-115-with-EL-16-40-TC-VIS-5D-C-integrated.pdf" xr:uid="{8115F058-8A51-4569-BE17-87533E27FD0C}"/>
    <hyperlink ref="L5" r:id="rId2" display="https://www.optotune.com/s/Linkhou-TCPLP23-036-115-with-EL-16-40-TC-VIS-5D-C-integrated.pdf" xr:uid="{4E5743CB-E484-478C-A0C2-E0559CB45483}"/>
    <hyperlink ref="C7" r:id="rId3" xr:uid="{6F6941BB-1D78-44F1-9920-3879BC2D9CC4}"/>
    <hyperlink ref="C8" r:id="rId4" xr:uid="{4141D601-655C-41A9-8D74-7814BB0A54E0}"/>
    <hyperlink ref="C6" r:id="rId5" xr:uid="{3EC4502A-B2EE-47F9-930F-453937D223BA}"/>
  </hyperlinks>
  <pageMargins left="0.3" right="0.3" top="0.5" bottom="0.5" header="0.1" footer="0.1"/>
  <pageSetup paperSize="9" scale="61" orientation="landscape" r:id="rId6"/>
  <legacyDrawing r:id="rId7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EA1B8-5AA0-4EB1-A709-D55CB5B95618}">
  <sheetPr>
    <pageSetUpPr fitToPage="1"/>
  </sheetPr>
  <dimension ref="A1:O20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335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Opto Engineering</v>
      </c>
      <c r="C5" s="156" t="s">
        <v>336</v>
      </c>
      <c r="D5" s="35">
        <f>IFERROR(VLOOKUP($C5,'Telecentric lens DB'!$B$4:$S$486,MATCH(D$4,'Telecentric lens DB'!$B$4:$S$4,0),0),"")</f>
        <v>0.5</v>
      </c>
      <c r="E5" s="35" t="str">
        <f>IFERROR(VLOOKUP($C5,'Telecentric lens DB'!$B$4:$S$486,MATCH(E$4,'Telecentric lens DB'!$B$4:$S$4,0),0),"")</f>
        <v>112.2 - 146.5</v>
      </c>
      <c r="F5" s="35" t="str">
        <f>IFERROR(VLOOKUP($C5,'Telecentric lens DB'!$B$4:$S$486,MATCH(F$4,'Telecentric lens DB'!$B$4:$S$4,0),0),"")</f>
        <v>C-mount</v>
      </c>
      <c r="G5" s="35" t="str">
        <f>IFERROR(VLOOKUP($C5,'Telecentric lens DB'!$B$4:$S$486,MATCH(G$4,'Telecentric lens DB'!$B$4:$S$4,0),0),"")</f>
        <v>2/3"</v>
      </c>
      <c r="H5" s="45" t="str">
        <f>IFERROR(IF(VLOOKUP($C5,'Telecentric lens DB'!$B$4:$S$486,MATCH(H$4,'Telecentric lens DB'!$B$4:$S$4,0),0)=0,"",VLOOKUP($C5,'Telecentric lens DB'!$B$4:$S$486,MATCH(H$4,'Telecentric lens DB'!$B$4:$S$4,0),0)),"")</f>
        <v>f/12</v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>EL-16-40-TC-VIS-5D</v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2000-3000$</v>
      </c>
      <c r="N5" s="159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C6" s="156"/>
      <c r="D6" s="35"/>
      <c r="E6" s="35"/>
      <c r="F6" s="35"/>
      <c r="G6" s="35"/>
      <c r="H6" s="45"/>
      <c r="I6" s="153"/>
      <c r="J6" s="45"/>
      <c r="K6" s="42"/>
      <c r="L6" s="153"/>
      <c r="M6" s="35"/>
      <c r="N6" s="45"/>
    </row>
    <row r="7" spans="1:15">
      <c r="C7" s="156"/>
      <c r="D7" s="35"/>
      <c r="E7" s="35"/>
      <c r="F7" s="35"/>
      <c r="G7" s="35"/>
      <c r="H7" s="45"/>
      <c r="I7" s="153"/>
      <c r="J7" s="45"/>
      <c r="K7" s="42"/>
      <c r="L7" s="153"/>
      <c r="M7" s="35"/>
      <c r="N7" s="45"/>
    </row>
    <row r="8" spans="1:15">
      <c r="C8" s="156"/>
      <c r="D8" s="35"/>
      <c r="E8" s="35"/>
      <c r="F8" s="35"/>
      <c r="G8" s="35"/>
      <c r="H8" s="45"/>
      <c r="I8" s="153"/>
      <c r="J8" s="45"/>
      <c r="K8" s="42"/>
      <c r="L8" s="153"/>
      <c r="M8" s="35"/>
      <c r="N8" s="45"/>
    </row>
    <row r="9" spans="1:15">
      <c r="C9" s="156"/>
      <c r="D9" s="35"/>
      <c r="E9" s="35"/>
      <c r="F9" s="35"/>
      <c r="G9" s="35"/>
      <c r="H9" s="45"/>
      <c r="I9" s="153"/>
      <c r="J9" s="45"/>
      <c r="K9" s="42"/>
      <c r="L9" s="153"/>
      <c r="M9" s="35"/>
      <c r="N9" s="45"/>
    </row>
    <row r="10" spans="1:15">
      <c r="B10" s="3" t="str">
        <f>IFERROR(VLOOKUP($C10,'Telecentric lens DB'!$B$4:$S$486,MATCH(B$4,'Telecentric lens DB'!$B$4:$S$4,0),0),"")</f>
        <v/>
      </c>
      <c r="C10" s="49"/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4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153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4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42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153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45" t="str">
        <f>IFERROR(IF(VLOOKUP($C17,'Telecentric lens DB'!$B$4:$S$486,MATCH(N$4,'Telecentric lens DB'!$B$4:$S$4,0),0)=0,"",VLOOKUP($C17,'Telecentric lens DB'!$B$4:$S$486,MATCH(N$4,'Telecentric lens DB'!$B$4:$S$4,0),0)),"")</f>
        <v/>
      </c>
    </row>
    <row r="18" spans="2:15">
      <c r="B18" s="31" t="s">
        <v>121</v>
      </c>
      <c r="C18" s="30" t="s">
        <v>0</v>
      </c>
      <c r="D18" s="30" t="s">
        <v>0</v>
      </c>
      <c r="E18" s="30"/>
      <c r="F18" s="30" t="s">
        <v>0</v>
      </c>
      <c r="G18" s="30" t="s">
        <v>0</v>
      </c>
      <c r="H18" s="30" t="s">
        <v>0</v>
      </c>
      <c r="I18" s="30" t="s">
        <v>0</v>
      </c>
      <c r="J18" s="30" t="s">
        <v>0</v>
      </c>
      <c r="K18" s="30" t="s">
        <v>0</v>
      </c>
      <c r="L18" s="30" t="s">
        <v>0</v>
      </c>
      <c r="M18" s="30" t="s">
        <v>0</v>
      </c>
      <c r="N18" s="30" t="s">
        <v>0</v>
      </c>
      <c r="O18" s="30" t="s">
        <v>0</v>
      </c>
    </row>
    <row r="20" spans="2:15">
      <c r="B20" s="8" t="s">
        <v>65</v>
      </c>
    </row>
  </sheetData>
  <dataValidations count="3">
    <dataValidation type="list" allowBlank="1" showInputMessage="1" showErrorMessage="1" sqref="M5:M17" xr:uid="{ED3A444E-3C03-42F8-B534-E663ABBF34DC}">
      <formula1>Prices</formula1>
    </dataValidation>
    <dataValidation type="list" allowBlank="1" showInputMessage="1" showErrorMessage="1" sqref="G5:G17" xr:uid="{EE6E7A4D-D770-448F-9232-DD396374C357}">
      <formula1>Formats</formula1>
    </dataValidation>
    <dataValidation type="list" allowBlank="1" showInputMessage="1" showErrorMessage="1" sqref="F5:F17" xr:uid="{3D71F314-A12E-4306-B25D-A58BAC43DDB0}">
      <formula1>Mounts</formula1>
    </dataValidation>
  </dataValidations>
  <hyperlinks>
    <hyperlink ref="B2" location="'Telecentric lenses'!A1" display="Back to overview" xr:uid="{B70B4226-C0DE-440E-A5F2-538CD1C3E482}"/>
    <hyperlink ref="B20" location="'Telecentric lens DB'!A1" display="Telecentric lens database" xr:uid="{06E8B615-4BC6-4377-BC33-D656EC3B3965}"/>
    <hyperlink ref="N5" r:id="rId1" display="https://www.optotune.com/s/Linkhou-TCPLP23-036-115-with-EL-16-40-TC-VIS-5D-C-integrated.pdf" xr:uid="{D3D0E87A-516E-42F8-85C8-5DC350F537F0}"/>
    <hyperlink ref="L5" r:id="rId2" display="https://www.optotune.com/s/Linkhou-TCPLP23-036-115-with-EL-16-40-TC-VIS-5D-C-integrated.pdf" xr:uid="{A37F6832-C2D5-4486-A340-1217BB6B795A}"/>
    <hyperlink ref="C5" r:id="rId3" xr:uid="{089B80D8-696F-403C-8D7B-877AB7444A33}"/>
  </hyperlinks>
  <pageMargins left="0.3" right="0.3" top="0.5" bottom="0.5" header="0.1" footer="0.1"/>
  <pageSetup paperSize="9" scale="61" orientation="landscape" r:id="rId4"/>
  <legacyDrawing r:id="rId5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2E819-4A37-42C0-99C7-0DEB6D1FBCAB}">
  <sheetPr>
    <pageSetUpPr fitToPage="1"/>
  </sheetPr>
  <dimension ref="A1:O20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4257812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337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Linkhou</v>
      </c>
      <c r="C5" s="156" t="s">
        <v>338</v>
      </c>
      <c r="D5" s="35">
        <f>IFERROR(VLOOKUP($C5,'Telecentric lens DB'!$B$4:$S$486,MATCH(D$4,'Telecentric lens DB'!$B$4:$S$4,0),0),"")</f>
        <v>0.6</v>
      </c>
      <c r="E5" s="35" t="str">
        <f>IFERROR(VLOOKUP($C5,'Telecentric lens DB'!$B$4:$S$486,MATCH(E$4,'Telecentric lens DB'!$B$4:$S$4,0),0),"")</f>
        <v>105.0 - 120.0</v>
      </c>
      <c r="F5" s="35" t="str">
        <f>IFERROR(VLOOKUP($C5,'Telecentric lens DB'!$B$4:$S$486,MATCH(F$4,'Telecentric lens DB'!$B$4:$S$4,0),0),"")</f>
        <v>C-mount</v>
      </c>
      <c r="G5" s="35" t="str">
        <f>IFERROR(VLOOKUP($C5,'Telecentric lens DB'!$B$4:$S$486,MATCH(G$4,'Telecentric lens DB'!$B$4:$S$4,0),0),"")</f>
        <v>2/3"</v>
      </c>
      <c r="H5" s="45" t="str">
        <f>IFERROR(IF(VLOOKUP($C5,'Telecentric lens DB'!$B$4:$S$486,MATCH(H$4,'Telecentric lens DB'!$B$4:$S$4,0),0)=0,"",VLOOKUP($C5,'Telecentric lens DB'!$B$4:$S$486,MATCH(H$4,'Telecentric lens DB'!$B$4:$S$4,0),0)),"")</f>
        <v>F/4.5</v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>EL-16-40-TC-VIS-5D-C</v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2000-3000$</v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B6" s="3" t="str">
        <f>IFERROR(VLOOKUP($C6,'Telecentric lens DB'!$B$4:$S$486,MATCH(B$4,'Telecentric lens DB'!$B$4:$S$4,0),0),"")</f>
        <v>Sill Optics</v>
      </c>
      <c r="C6" s="156" t="s">
        <v>339</v>
      </c>
      <c r="D6" s="35">
        <f>IFERROR(VLOOKUP($C6,'Telecentric lens DB'!$B$4:$S$486,MATCH(D$4,'Telecentric lens DB'!$B$4:$S$4,0),0),"")</f>
        <v>0.57799999999999996</v>
      </c>
      <c r="E6" s="35" t="str">
        <f>IFERROR(VLOOKUP($C6,'Telecentric lens DB'!$B$4:$S$486,MATCH(E$4,'Telecentric lens DB'!$B$4:$S$4,0),0),"")</f>
        <v>81.8 - 98.2</v>
      </c>
      <c r="F6" s="35" t="str">
        <f>IFERROR(VLOOKUP($C6,'Telecentric lens DB'!$B$4:$S$486,MATCH(F$4,'Telecentric lens DB'!$B$4:$S$4,0),0),"")</f>
        <v>C-mount</v>
      </c>
      <c r="G6" s="35" t="str">
        <f>IFERROR(VLOOKUP($C6,'Telecentric lens DB'!$B$4:$S$486,MATCH(G$4,'Telecentric lens DB'!$B$4:$S$4,0),0),"")</f>
        <v>1"</v>
      </c>
      <c r="H6" s="45" t="str">
        <f>IFERROR(IF(VLOOKUP($C6,'Telecentric lens DB'!$B$4:$S$486,MATCH(H$4,'Telecentric lens DB'!$B$4:$S$4,0),0)=0,"",VLOOKUP($C6,'Telecentric lens DB'!$B$4:$S$486,MATCH(H$4,'Telecentric lens DB'!$B$4:$S$4,0),0)),"")</f>
        <v/>
      </c>
      <c r="I6" s="153">
        <f>IFERROR(IF(VLOOKUP($C6,'Telecentric lens DB'!$B$4:$S$486,MATCH(I$4,'Telecentric lens DB'!$B$4:$S$4,0),0)=0,"",VLOOKUP($C6,'Telecentric lens DB'!$B$4:$S$486,MATCH(I$4,'Telecentric lens DB'!$B$4:$S$4,0),0)),"")</f>
        <v>0.03</v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>EL-16-40-TC-VIS-5D</v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>Yes</v>
      </c>
      <c r="M6" s="35" t="str">
        <f>IFERROR(IF(VLOOKUP($C6,'Telecentric lens DB'!$B$4:$S$486,MATCH(M$4,'Telecentric lens DB'!$B$4:$S$4,0),0)=0,"",VLOOKUP($C6,'Telecentric lens DB'!$B$4:$S$486,MATCH(M$4,'Telecentric lens DB'!$B$4:$S$4,0),0)),"")</f>
        <v>2000-3000$</v>
      </c>
      <c r="N6" s="45" t="str">
        <f>IFERROR(IF(VLOOKUP($C6,'Telecentric lens DB'!$B$4:$S$486,MATCH(N$4,'Telecentric lens DB'!$B$4:$S$4,0),0)=0,"",VLOOKUP($C6,'Telecentric lens DB'!$B$4:$S$486,MATCH(N$4,'Telecentric lens DB'!$B$4:$S$4,0),0)),"")</f>
        <v/>
      </c>
    </row>
    <row r="7" spans="1:15">
      <c r="B7" s="3" t="str">
        <f>IFERROR(VLOOKUP($C7,'Telecentric lens DB'!$B$4:$S$486,MATCH(B$4,'Telecentric lens DB'!$B$4:$S$4,0),0),"")</f>
        <v>Opto Engineering</v>
      </c>
      <c r="C7" s="156" t="s">
        <v>340</v>
      </c>
      <c r="D7" s="35">
        <f>IFERROR(VLOOKUP($C7,'Telecentric lens DB'!$B$4:$S$486,MATCH(D$4,'Telecentric lens DB'!$B$4:$S$4,0),0),"")</f>
        <v>0.67</v>
      </c>
      <c r="E7" s="35" t="str">
        <f>IFERROR(VLOOKUP($C7,'Telecentric lens DB'!$B$4:$S$486,MATCH(E$4,'Telecentric lens DB'!$B$4:$S$4,0),0),"")</f>
        <v>112.3 - 146.0</v>
      </c>
      <c r="F7" s="35" t="str">
        <f>IFERROR(VLOOKUP($C7,'Telecentric lens DB'!$B$4:$S$486,MATCH(F$4,'Telecentric lens DB'!$B$4:$S$4,0),0),"")</f>
        <v>C-mount</v>
      </c>
      <c r="G7" s="35" t="str">
        <f>IFERROR(VLOOKUP($C7,'Telecentric lens DB'!$B$4:$S$486,MATCH(G$4,'Telecentric lens DB'!$B$4:$S$4,0),0),"")</f>
        <v>2/3"</v>
      </c>
      <c r="H7" s="45" t="str">
        <f>IFERROR(IF(VLOOKUP($C7,'Telecentric lens DB'!$B$4:$S$486,MATCH(H$4,'Telecentric lens DB'!$B$4:$S$4,0),0)=0,"",VLOOKUP($C7,'Telecentric lens DB'!$B$4:$S$486,MATCH(H$4,'Telecentric lens DB'!$B$4:$S$4,0),0)),"")</f>
        <v>f/12</v>
      </c>
      <c r="I7" s="153" t="str">
        <f>IFERROR(IF(VLOOKUP($C7,'Telecentric lens DB'!$B$4:$S$486,MATCH(I$4,'Telecentric lens DB'!$B$4:$S$4,0),0)=0,"",VLOOKUP($C7,'Telecentric lens DB'!$B$4:$S$486,MATCH(I$4,'Telecentric lens DB'!$B$4:$S$4,0),0)),"")</f>
        <v/>
      </c>
      <c r="J7" s="45" t="str">
        <f>IFERROR(IF(VLOOKUP($C7,'Telecentric lens DB'!$B$4:$S$486,MATCH(J$4,'Telecentric lens DB'!$B$4:$S$4,0),0)=0,"",VLOOKUP($C7,'Telecentric lens DB'!$B$4:$S$486,MATCH(J$4,'Telecentric lens DB'!$B$4:$S$4,0),0)),"")</f>
        <v/>
      </c>
      <c r="K7" s="42" t="str">
        <f>IFERROR(IF(VLOOKUP($C7,'Telecentric lens DB'!$B$4:$S$486,MATCH(K$4,'Telecentric lens DB'!$B$4:$S$4,0),0)=0,"",VLOOKUP($C7,'Telecentric lens DB'!$B$4:$S$486,MATCH(K$4,'Telecentric lens DB'!$B$4:$S$4,0),0)),"")</f>
        <v>EL-16-40-TC-VIS-5D</v>
      </c>
      <c r="L7" s="153" t="str">
        <f>IFERROR(IF(VLOOKUP($C7,'Telecentric lens DB'!$B$4:$S$486,MATCH(L$4,'Telecentric lens DB'!$B$4:$S$4,0),0)=0,"",VLOOKUP($C7,'Telecentric lens DB'!$B$4:$S$486,MATCH(L$4,'Telecentric lens DB'!$B$4:$S$4,0),0)),"")</f>
        <v/>
      </c>
      <c r="M7" s="35" t="str">
        <f>IFERROR(IF(VLOOKUP($C7,'Telecentric lens DB'!$B$4:$S$486,MATCH(M$4,'Telecentric lens DB'!$B$4:$S$4,0),0)=0,"",VLOOKUP($C7,'Telecentric lens DB'!$B$4:$S$486,MATCH(M$4,'Telecentric lens DB'!$B$4:$S$4,0),0)),"")</f>
        <v>2000-3000$</v>
      </c>
      <c r="N7" s="45" t="str">
        <f>IFERROR(IF(VLOOKUP($C7,'Telecentric lens DB'!$B$4:$S$486,MATCH(N$4,'Telecentric lens DB'!$B$4:$S$4,0),0)=0,"",VLOOKUP($C7,'Telecentric lens DB'!$B$4:$S$486,MATCH(N$4,'Telecentric lens DB'!$B$4:$S$4,0),0)),"")</f>
        <v/>
      </c>
    </row>
    <row r="8" spans="1:15">
      <c r="B8" s="3" t="str">
        <f>IFERROR(VLOOKUP($C8,'Telecentric lens DB'!$B$4:$S$486,MATCH(B$4,'Telecentric lens DB'!$B$4:$S$4,0),0),"")</f>
        <v/>
      </c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45" t="str">
        <f>IFERROR(IF(VLOOKUP($C8,'Telecentric lens DB'!$B$4:$S$486,MATCH(H$4,'Telecentric lens DB'!$B$4:$S$4,0),0)=0,"",VLOOKUP($C8,'Telecentric lens DB'!$B$4:$S$486,MATCH(H$4,'Telecentric lens DB'!$B$4:$S$4,0),0)),"")</f>
        <v/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/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C10" s="49"/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4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153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4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42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153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45" t="str">
        <f>IFERROR(IF(VLOOKUP($C17,'Telecentric lens DB'!$B$4:$S$486,MATCH(N$4,'Telecentric lens DB'!$B$4:$S$4,0),0)=0,"",VLOOKUP($C17,'Telecentric lens DB'!$B$4:$S$486,MATCH(N$4,'Telecentric lens DB'!$B$4:$S$4,0),0)),"")</f>
        <v/>
      </c>
    </row>
    <row r="18" spans="2:15">
      <c r="B18" s="31" t="s">
        <v>121</v>
      </c>
      <c r="C18" s="30" t="s">
        <v>0</v>
      </c>
      <c r="D18" s="30" t="s">
        <v>0</v>
      </c>
      <c r="E18" s="30"/>
      <c r="F18" s="30" t="s">
        <v>0</v>
      </c>
      <c r="G18" s="30" t="s">
        <v>0</v>
      </c>
      <c r="H18" s="30" t="s">
        <v>0</v>
      </c>
      <c r="I18" s="30" t="s">
        <v>0</v>
      </c>
      <c r="J18" s="30" t="s">
        <v>0</v>
      </c>
      <c r="K18" s="30" t="s">
        <v>0</v>
      </c>
      <c r="L18" s="30" t="s">
        <v>0</v>
      </c>
      <c r="M18" s="30" t="s">
        <v>0</v>
      </c>
      <c r="N18" s="30" t="s">
        <v>0</v>
      </c>
      <c r="O18" s="30" t="s">
        <v>0</v>
      </c>
    </row>
    <row r="20" spans="2:15">
      <c r="B20" s="8" t="s">
        <v>65</v>
      </c>
    </row>
  </sheetData>
  <dataValidations count="3">
    <dataValidation type="list" allowBlank="1" showInputMessage="1" showErrorMessage="1" sqref="M5:M17" xr:uid="{903E7AF4-2F16-4C1E-8CB2-3C14EDCBBEF4}">
      <formula1>Prices</formula1>
    </dataValidation>
    <dataValidation type="list" allowBlank="1" showInputMessage="1" showErrorMessage="1" sqref="G5:G17" xr:uid="{0DC857FD-046A-431F-B4E2-EBD30267E728}">
      <formula1>Formats</formula1>
    </dataValidation>
    <dataValidation type="list" allowBlank="1" showInputMessage="1" showErrorMessage="1" sqref="F5:F17" xr:uid="{8F517131-373E-42A3-928E-51CFC9FE604C}">
      <formula1>Mounts</formula1>
    </dataValidation>
  </dataValidations>
  <hyperlinks>
    <hyperlink ref="B2" location="'Telecentric lenses'!A1" display="Back to overview" xr:uid="{89CD74D3-8378-48E8-8DD3-0A2EE18FF08D}"/>
    <hyperlink ref="B20" location="'Telecentric lens DB'!A1" display="Telecentric lens database" xr:uid="{1B4E84C6-E964-447A-84FE-C7121D7BFB93}"/>
    <hyperlink ref="C6" r:id="rId1" xr:uid="{E50CC1E0-55A4-4A6E-9F6C-C585A3CB5592}"/>
    <hyperlink ref="C7" r:id="rId2" xr:uid="{FB3DCB3E-8C72-4A31-BAA3-343D171DC8B0}"/>
  </hyperlinks>
  <pageMargins left="0.3" right="0.3" top="0.5" bottom="0.5" header="0.1" footer="0.1"/>
  <pageSetup paperSize="9" scale="61" orientation="landscape" r:id="rId3"/>
  <legacyDrawing r:id="rId4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81579-0F8F-49FE-BC28-7C1A6F5AA7A1}">
  <sheetPr>
    <pageSetUpPr fitToPage="1"/>
  </sheetPr>
  <dimension ref="A1:O20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9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341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Edmund Optics</v>
      </c>
      <c r="C5" s="156" t="s">
        <v>342</v>
      </c>
      <c r="D5" s="35">
        <f>IFERROR(VLOOKUP($C5,'Telecentric lens DB'!$B$4:$S$486,MATCH(D$4,'Telecentric lens DB'!$B$4:$S$4,0),0),"")</f>
        <v>0.75</v>
      </c>
      <c r="E5" s="35" t="str">
        <f>IFERROR(VLOOKUP($C5,'Telecentric lens DB'!$B$4:$S$486,MATCH(E$4,'Telecentric lens DB'!$B$4:$S$4,0),0),"")</f>
        <v>85 - 99</v>
      </c>
      <c r="F5" s="35" t="str">
        <f>IFERROR(VLOOKUP($C5,'Telecentric lens DB'!$B$4:$S$486,MATCH(F$4,'Telecentric lens DB'!$B$4:$S$4,0),0),"")</f>
        <v>C-mount</v>
      </c>
      <c r="G5" s="35" t="str">
        <f>IFERROR(VLOOKUP($C5,'Telecentric lens DB'!$B$4:$S$486,MATCH(G$4,'Telecentric lens DB'!$B$4:$S$4,0),0),"")</f>
        <v>2/3"</v>
      </c>
      <c r="H5" s="45" t="str">
        <f>IFERROR(IF(VLOOKUP($C5,'Telecentric lens DB'!$B$4:$S$486,MATCH(H$4,'Telecentric lens DB'!$B$4:$S$4,0),0)=0,"",VLOOKUP($C5,'Telecentric lens DB'!$B$4:$S$486,MATCH(H$4,'Telecentric lens DB'!$B$4:$S$4,0),0)),"")</f>
        <v>f/10</v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>EL-10-30-Ci-VIS-LD</v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1500-2000$</v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B6" s="3" t="str">
        <f>IFERROR(VLOOKUP($C6,'Telecentric lens DB'!$B$4:$S$486,MATCH(B$4,'Telecentric lens DB'!$B$4:$S$4,0),0),"")</f>
        <v>Opto Engineering</v>
      </c>
      <c r="C6" s="156" t="s">
        <v>343</v>
      </c>
      <c r="D6" s="35">
        <f>IFERROR(VLOOKUP($C6,'Telecentric lens DB'!$B$4:$S$486,MATCH(D$4,'Telecentric lens DB'!$B$4:$S$4,0),0),"")</f>
        <v>0.75</v>
      </c>
      <c r="E6" s="35" t="str">
        <f>IFERROR(VLOOKUP($C6,'Telecentric lens DB'!$B$4:$S$486,MATCH(E$4,'Telecentric lens DB'!$B$4:$S$4,0),0),"")</f>
        <v>112.5 - 146.0</v>
      </c>
      <c r="F6" s="35" t="str">
        <f>IFERROR(VLOOKUP($C6,'Telecentric lens DB'!$B$4:$S$486,MATCH(F$4,'Telecentric lens DB'!$B$4:$S$4,0),0),"")</f>
        <v>C-mount</v>
      </c>
      <c r="G6" s="35" t="str">
        <f>IFERROR(VLOOKUP($C6,'Telecentric lens DB'!$B$4:$S$486,MATCH(G$4,'Telecentric lens DB'!$B$4:$S$4,0),0),"")</f>
        <v>2/3"</v>
      </c>
      <c r="H6" s="45" t="str">
        <f>IFERROR(IF(VLOOKUP($C6,'Telecentric lens DB'!$B$4:$S$486,MATCH(H$4,'Telecentric lens DB'!$B$4:$S$4,0),0)=0,"",VLOOKUP($C6,'Telecentric lens DB'!$B$4:$S$486,MATCH(H$4,'Telecentric lens DB'!$B$4:$S$4,0),0)),"")</f>
        <v>f/12</v>
      </c>
      <c r="I6" s="153" t="str">
        <f>IFERROR(IF(VLOOKUP($C6,'Telecentric lens DB'!$B$4:$S$486,MATCH(I$4,'Telecentric lens DB'!$B$4:$S$4,0),0)=0,"",VLOOKUP($C6,'Telecentric lens DB'!$B$4:$S$486,MATCH(I$4,'Telecentric lens DB'!$B$4:$S$4,0),0)),"")</f>
        <v/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>EL-16-40-TC-VIS-5D</v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/>
      </c>
      <c r="M6" s="35" t="str">
        <f>IFERROR(IF(VLOOKUP($C6,'Telecentric lens DB'!$B$4:$S$486,MATCH(M$4,'Telecentric lens DB'!$B$4:$S$4,0),0)=0,"",VLOOKUP($C6,'Telecentric lens DB'!$B$4:$S$486,MATCH(M$4,'Telecentric lens DB'!$B$4:$S$4,0),0)),"")</f>
        <v>2000-3000$</v>
      </c>
      <c r="N6" s="45" t="str">
        <f>IFERROR(IF(VLOOKUP($C6,'Telecentric lens DB'!$B$4:$S$486,MATCH(N$4,'Telecentric lens DB'!$B$4:$S$4,0),0)=0,"",VLOOKUP($C6,'Telecentric lens DB'!$B$4:$S$486,MATCH(N$4,'Telecentric lens DB'!$B$4:$S$4,0),0)),"")</f>
        <v/>
      </c>
    </row>
    <row r="7" spans="1:15">
      <c r="C7" s="156"/>
      <c r="D7" s="35"/>
      <c r="E7" s="35"/>
      <c r="F7" s="35"/>
      <c r="G7" s="35"/>
      <c r="H7" s="45"/>
      <c r="I7" s="153"/>
      <c r="J7" s="45"/>
      <c r="K7" s="42"/>
      <c r="L7" s="153"/>
      <c r="M7" s="35"/>
      <c r="N7" s="45"/>
    </row>
    <row r="8" spans="1:15">
      <c r="B8" s="3" t="str">
        <f>IFERROR(VLOOKUP($C8,'Telecentric lens DB'!$B$4:$S$486,MATCH(B$4,'Telecentric lens DB'!$B$4:$S$4,0),0),"")</f>
        <v/>
      </c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45" t="str">
        <f>IFERROR(IF(VLOOKUP($C8,'Telecentric lens DB'!$B$4:$S$486,MATCH(H$4,'Telecentric lens DB'!$B$4:$S$4,0),0)=0,"",VLOOKUP($C8,'Telecentric lens DB'!$B$4:$S$486,MATCH(H$4,'Telecentric lens DB'!$B$4:$S$4,0),0)),"")</f>
        <v/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/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C10" s="49"/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4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153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4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42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153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45" t="str">
        <f>IFERROR(IF(VLOOKUP($C17,'Telecentric lens DB'!$B$4:$S$486,MATCH(N$4,'Telecentric lens DB'!$B$4:$S$4,0),0)=0,"",VLOOKUP($C17,'Telecentric lens DB'!$B$4:$S$486,MATCH(N$4,'Telecentric lens DB'!$B$4:$S$4,0),0)),"")</f>
        <v/>
      </c>
    </row>
    <row r="18" spans="2:15">
      <c r="B18" s="31" t="s">
        <v>121</v>
      </c>
      <c r="C18" s="30" t="s">
        <v>0</v>
      </c>
      <c r="D18" s="30" t="s">
        <v>0</v>
      </c>
      <c r="E18" s="30"/>
      <c r="F18" s="30" t="s">
        <v>0</v>
      </c>
      <c r="G18" s="30" t="s">
        <v>0</v>
      </c>
      <c r="H18" s="30" t="s">
        <v>0</v>
      </c>
      <c r="I18" s="30" t="s">
        <v>0</v>
      </c>
      <c r="J18" s="30" t="s">
        <v>0</v>
      </c>
      <c r="K18" s="30" t="s">
        <v>0</v>
      </c>
      <c r="L18" s="30" t="s">
        <v>0</v>
      </c>
      <c r="M18" s="30" t="s">
        <v>0</v>
      </c>
      <c r="N18" s="30" t="s">
        <v>0</v>
      </c>
      <c r="O18" s="30" t="s">
        <v>0</v>
      </c>
    </row>
    <row r="20" spans="2:15">
      <c r="B20" s="8" t="s">
        <v>65</v>
      </c>
    </row>
  </sheetData>
  <dataValidations disablePrompts="1" count="3">
    <dataValidation type="list" allowBlank="1" showInputMessage="1" showErrorMessage="1" sqref="F5:F17" xr:uid="{F9F71A31-968D-4292-98C1-B0AB10D80FB1}">
      <formula1>Mounts</formula1>
    </dataValidation>
    <dataValidation type="list" allowBlank="1" showInputMessage="1" showErrorMessage="1" sqref="G5:G17" xr:uid="{E81603B0-3173-41E6-998A-52421A9D8FBB}">
      <formula1>Formats</formula1>
    </dataValidation>
    <dataValidation type="list" allowBlank="1" showInputMessage="1" showErrorMessage="1" sqref="M5:M17" xr:uid="{8F714897-39E7-455B-858E-D060F0B78A1C}">
      <formula1>Prices</formula1>
    </dataValidation>
  </dataValidations>
  <hyperlinks>
    <hyperlink ref="B2" location="'Telecentric lenses'!A1" display="Back to overview" xr:uid="{7483F909-6D00-44B4-B4FD-064DBDB8FCB0}"/>
    <hyperlink ref="B20" location="'Telecentric lens DB'!A1" display="Telecentric lens database" xr:uid="{8CFAA0D7-8778-455B-8E2F-0C82AF82803D}"/>
    <hyperlink ref="C5" r:id="rId1" xr:uid="{930819BC-363F-4608-B3D2-3AB849139D09}"/>
    <hyperlink ref="C6" r:id="rId2" xr:uid="{F05F4316-AEA4-4885-892A-DD4B3FB560FC}"/>
  </hyperlinks>
  <pageMargins left="0.3" right="0.3" top="0.5" bottom="0.5" header="0.1" footer="0.1"/>
  <pageSetup paperSize="9" scale="60" orientation="landscape" r:id="rId3"/>
  <legacyDrawing r:id="rId4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8BCBF-8579-456B-AA97-ECC1BAC03272}">
  <sheetPr>
    <pageSetUpPr fitToPage="1"/>
  </sheetPr>
  <dimension ref="A1:O19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344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Linkhou</v>
      </c>
      <c r="C5" s="156" t="s">
        <v>345</v>
      </c>
      <c r="D5" s="35">
        <f>IFERROR(VLOOKUP($C5,'Telecentric lens DB'!$B$4:$S$486,MATCH(D$4,'Telecentric lens DB'!$B$4:$S$4,0),0),"")</f>
        <v>1</v>
      </c>
      <c r="E5" s="35" t="str">
        <f>IFERROR(VLOOKUP($C5,'Telecentric lens DB'!$B$4:$S$486,MATCH(E$4,'Telecentric lens DB'!$B$4:$S$4,0),0),"")</f>
        <v>106.0 - 118.0</v>
      </c>
      <c r="F5" s="35" t="str">
        <f>IFERROR(VLOOKUP($C5,'Telecentric lens DB'!$B$4:$S$486,MATCH(F$4,'Telecentric lens DB'!$B$4:$S$4,0),0),"")</f>
        <v>C-mount</v>
      </c>
      <c r="G5" s="35" t="str">
        <f>IFERROR(VLOOKUP($C5,'Telecentric lens DB'!$B$4:$S$486,MATCH(G$4,'Telecentric lens DB'!$B$4:$S$4,0),0),"")</f>
        <v>2/3"</v>
      </c>
      <c r="H5" s="45" t="str">
        <f>IFERROR(IF(VLOOKUP($C5,'Telecentric lens DB'!$B$4:$S$486,MATCH(H$4,'Telecentric lens DB'!$B$4:$S$4,0),0)=0,"",VLOOKUP($C5,'Telecentric lens DB'!$B$4:$S$486,MATCH(H$4,'Telecentric lens DB'!$B$4:$S$4,0),0)),"")</f>
        <v>F/10.0</v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>EL-16-40-TC-VIS-5D-C</v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2000-3000$</v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B6" s="3" t="str">
        <f>IFERROR(VLOOKUP($C6,'Telecentric lens DB'!$B$4:$S$486,MATCH(B$4,'Telecentric lens DB'!$B$4:$S$4,0),0),"")</f>
        <v>VST</v>
      </c>
      <c r="C6" s="156" t="s">
        <v>346</v>
      </c>
      <c r="D6" s="35">
        <f>IFERROR(VLOOKUP($C6,'Telecentric lens DB'!$B$4:$S$486,MATCH(D$4,'Telecentric lens DB'!$B$4:$S$4,0),0),"")</f>
        <v>1</v>
      </c>
      <c r="E6" s="35" t="str">
        <f>IFERROR(VLOOKUP($C6,'Telecentric lens DB'!$B$4:$S$486,MATCH(E$4,'Telecentric lens DB'!$B$4:$S$4,0),0),"")</f>
        <v>106.1 - 120.2</v>
      </c>
      <c r="F6" s="35" t="str">
        <f>IFERROR(VLOOKUP($C6,'Telecentric lens DB'!$B$4:$S$486,MATCH(F$4,'Telecentric lens DB'!$B$4:$S$4,0),0),"")</f>
        <v>C-mount</v>
      </c>
      <c r="G6" s="35" t="str">
        <f>IFERROR(VLOOKUP($C6,'Telecentric lens DB'!$B$4:$S$486,MATCH(G$4,'Telecentric lens DB'!$B$4:$S$4,0),0),"")</f>
        <v>1"</v>
      </c>
      <c r="H6" s="45" t="str">
        <f>IFERROR(IF(VLOOKUP($C6,'Telecentric lens DB'!$B$4:$S$486,MATCH(H$4,'Telecentric lens DB'!$B$4:$S$4,0),0)=0,"",VLOOKUP($C6,'Telecentric lens DB'!$B$4:$S$486,MATCH(H$4,'Telecentric lens DB'!$B$4:$S$4,0),0)),"")</f>
        <v>f/10</v>
      </c>
      <c r="I6" s="153" t="str">
        <f>IFERROR(IF(VLOOKUP($C6,'Telecentric lens DB'!$B$4:$S$486,MATCH(I$4,'Telecentric lens DB'!$B$4:$S$4,0),0)=0,"",VLOOKUP($C6,'Telecentric lens DB'!$B$4:$S$486,MATCH(I$4,'Telecentric lens DB'!$B$4:$S$4,0),0)),"")</f>
        <v/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>EL-16-40-TC-VIS-5D-C</v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/>
      </c>
      <c r="M6" s="35" t="str">
        <f>IFERROR(IF(VLOOKUP($C6,'Telecentric lens DB'!$B$4:$S$486,MATCH(M$4,'Telecentric lens DB'!$B$4:$S$4,0),0)=0,"",VLOOKUP($C6,'Telecentric lens DB'!$B$4:$S$486,MATCH(M$4,'Telecentric lens DB'!$B$4:$S$4,0),0)),"")</f>
        <v>2000-3000$</v>
      </c>
      <c r="N6" s="45" t="str">
        <f>IFERROR(IF(VLOOKUP($C6,'Telecentric lens DB'!$B$4:$S$486,MATCH(N$4,'Telecentric lens DB'!$B$4:$S$4,0),0)=0,"",VLOOKUP($C6,'Telecentric lens DB'!$B$4:$S$486,MATCH(N$4,'Telecentric lens DB'!$B$4:$S$4,0),0)),"")</f>
        <v>Yes</v>
      </c>
    </row>
    <row r="7" spans="1:15">
      <c r="B7" s="3" t="str">
        <f>IFERROR(VLOOKUP($C7,'Telecentric lens DB'!$B$4:$S$486,MATCH(B$4,'Telecentric lens DB'!$B$4:$S$4,0),0),"")</f>
        <v>VST</v>
      </c>
      <c r="C7" s="156" t="s">
        <v>347</v>
      </c>
      <c r="D7" s="35">
        <f>IFERROR(VLOOKUP($C7,'Telecentric lens DB'!$B$4:$S$486,MATCH(D$4,'Telecentric lens DB'!$B$4:$S$4,0),0),"")</f>
        <v>1</v>
      </c>
      <c r="E7" s="35" t="str">
        <f>IFERROR(VLOOKUP($C7,'Telecentric lens DB'!$B$4:$S$486,MATCH(E$4,'Telecentric lens DB'!$B$4:$S$4,0),0),"")</f>
        <v>106.1 - 120.3</v>
      </c>
      <c r="F7" s="35" t="str">
        <f>IFERROR(VLOOKUP($C7,'Telecentric lens DB'!$B$4:$S$486,MATCH(F$4,'Telecentric lens DB'!$B$4:$S$4,0),0),"")</f>
        <v>C-mount</v>
      </c>
      <c r="G7" s="35" t="str">
        <f>IFERROR(VLOOKUP($C7,'Telecentric lens DB'!$B$4:$S$486,MATCH(G$4,'Telecentric lens DB'!$B$4:$S$4,0),0),"")</f>
        <v>1"</v>
      </c>
      <c r="H7" s="45" t="str">
        <f>IFERROR(IF(VLOOKUP($C7,'Telecentric lens DB'!$B$4:$S$486,MATCH(H$4,'Telecentric lens DB'!$B$4:$S$4,0),0)=0,"",VLOOKUP($C7,'Telecentric lens DB'!$B$4:$S$486,MATCH(H$4,'Telecentric lens DB'!$B$4:$S$4,0),0)),"")</f>
        <v>f/10</v>
      </c>
      <c r="I7" s="153" t="str">
        <f>IFERROR(IF(VLOOKUP($C7,'Telecentric lens DB'!$B$4:$S$486,MATCH(I$4,'Telecentric lens DB'!$B$4:$S$4,0),0)=0,"",VLOOKUP($C7,'Telecentric lens DB'!$B$4:$S$486,MATCH(I$4,'Telecentric lens DB'!$B$4:$S$4,0),0)),"")</f>
        <v/>
      </c>
      <c r="J7" s="45" t="str">
        <f>IFERROR(IF(VLOOKUP($C7,'Telecentric lens DB'!$B$4:$S$486,MATCH(J$4,'Telecentric lens DB'!$B$4:$S$4,0),0)=0,"",VLOOKUP($C7,'Telecentric lens DB'!$B$4:$S$486,MATCH(J$4,'Telecentric lens DB'!$B$4:$S$4,0),0)),"")</f>
        <v/>
      </c>
      <c r="K7" s="42" t="str">
        <f>IFERROR(IF(VLOOKUP($C7,'Telecentric lens DB'!$B$4:$S$486,MATCH(K$4,'Telecentric lens DB'!$B$4:$S$4,0),0)=0,"",VLOOKUP($C7,'Telecentric lens DB'!$B$4:$S$486,MATCH(K$4,'Telecentric lens DB'!$B$4:$S$4,0),0)),"")</f>
        <v>EL-16-40-TC-VIS-5D-C</v>
      </c>
      <c r="L7" s="153" t="str">
        <f>IFERROR(IF(VLOOKUP($C7,'Telecentric lens DB'!$B$4:$S$486,MATCH(L$4,'Telecentric lens DB'!$B$4:$S$4,0),0)=0,"",VLOOKUP($C7,'Telecentric lens DB'!$B$4:$S$486,MATCH(L$4,'Telecentric lens DB'!$B$4:$S$4,0),0)),"")</f>
        <v>Yes</v>
      </c>
      <c r="M7" s="35" t="str">
        <f>IFERROR(IF(VLOOKUP($C7,'Telecentric lens DB'!$B$4:$S$486,MATCH(M$4,'Telecentric lens DB'!$B$4:$S$4,0),0)=0,"",VLOOKUP($C7,'Telecentric lens DB'!$B$4:$S$486,MATCH(M$4,'Telecentric lens DB'!$B$4:$S$4,0),0)),"")</f>
        <v>2000-3000$</v>
      </c>
      <c r="N7" s="45" t="str">
        <f>IFERROR(IF(VLOOKUP($C7,'Telecentric lens DB'!$B$4:$S$486,MATCH(N$4,'Telecentric lens DB'!$B$4:$S$4,0),0)=0,"",VLOOKUP($C7,'Telecentric lens DB'!$B$4:$S$486,MATCH(N$4,'Telecentric lens DB'!$B$4:$S$4,0),0)),"")</f>
        <v>Yes</v>
      </c>
    </row>
    <row r="8" spans="1:15">
      <c r="B8" s="3" t="str">
        <f>IFERROR(VLOOKUP($C8,'Telecentric lens DB'!$B$4:$S$486,MATCH(B$4,'Telecentric lens DB'!$B$4:$S$4,0),0),"")</f>
        <v>Opto Engineering</v>
      </c>
      <c r="C8" s="156" t="s">
        <v>348</v>
      </c>
      <c r="D8" s="35">
        <f>IFERROR(VLOOKUP($C8,'Telecentric lens DB'!$B$4:$S$486,MATCH(D$4,'Telecentric lens DB'!$B$4:$S$4,0),0),"")</f>
        <v>1</v>
      </c>
      <c r="E8" s="35" t="str">
        <f>IFERROR(VLOOKUP($C8,'Telecentric lens DB'!$B$4:$S$486,MATCH(E$4,'Telecentric lens DB'!$B$4:$S$4,0),0),"")</f>
        <v>117.9 - 142.1</v>
      </c>
      <c r="F8" s="35" t="str">
        <f>IFERROR(VLOOKUP($C8,'Telecentric lens DB'!$B$4:$S$486,MATCH(F$4,'Telecentric lens DB'!$B$4:$S$4,0),0),"")</f>
        <v>C-mount</v>
      </c>
      <c r="G8" s="35" t="str">
        <f>IFERROR(VLOOKUP($C8,'Telecentric lens DB'!$B$4:$S$486,MATCH(G$4,'Telecentric lens DB'!$B$4:$S$4,0),0),"")</f>
        <v>2/3"</v>
      </c>
      <c r="H8" s="45" t="str">
        <f>IFERROR(IF(VLOOKUP($C8,'Telecentric lens DB'!$B$4:$S$486,MATCH(H$4,'Telecentric lens DB'!$B$4:$S$4,0),0)=0,"",VLOOKUP($C8,'Telecentric lens DB'!$B$4:$S$486,MATCH(H$4,'Telecentric lens DB'!$B$4:$S$4,0),0)),"")</f>
        <v>f/12</v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>EL-16-40-TC-VIS-5D</v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>2000-3000$</v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C9" s="156"/>
      <c r="D9" s="35"/>
      <c r="E9" s="35"/>
      <c r="F9" s="35"/>
      <c r="G9" s="35"/>
      <c r="H9" s="45"/>
      <c r="I9" s="153"/>
      <c r="J9" s="45"/>
      <c r="K9" s="42"/>
      <c r="L9" s="153"/>
      <c r="M9" s="35"/>
      <c r="N9" s="45"/>
    </row>
    <row r="10" spans="1:15">
      <c r="B10" s="3" t="str">
        <f>IFERROR(VLOOKUP($C10,'Telecentric lens DB'!$B$4:$S$486,MATCH(B$4,'Telecentric lens DB'!$B$4:$S$4,0),0),"")</f>
        <v/>
      </c>
      <c r="C10" s="49"/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1" t="s">
        <v>121</v>
      </c>
      <c r="C17" s="30" t="s">
        <v>0</v>
      </c>
      <c r="D17" s="30" t="s">
        <v>0</v>
      </c>
      <c r="E17" s="30"/>
      <c r="F17" s="30" t="s">
        <v>0</v>
      </c>
      <c r="G17" s="30" t="s">
        <v>0</v>
      </c>
      <c r="H17" s="30" t="s">
        <v>0</v>
      </c>
      <c r="I17" s="30" t="s">
        <v>0</v>
      </c>
      <c r="J17" s="30" t="s">
        <v>0</v>
      </c>
      <c r="K17" s="30" t="s">
        <v>0</v>
      </c>
      <c r="L17" s="30" t="s">
        <v>0</v>
      </c>
      <c r="M17" s="30" t="s">
        <v>0</v>
      </c>
      <c r="N17" s="30" t="s">
        <v>0</v>
      </c>
      <c r="O17" s="30" t="s">
        <v>0</v>
      </c>
    </row>
    <row r="19" spans="2:15">
      <c r="B19" s="8" t="s">
        <v>65</v>
      </c>
    </row>
  </sheetData>
  <phoneticPr fontId="46" type="noConversion"/>
  <dataValidations count="3">
    <dataValidation type="list" allowBlank="1" showInputMessage="1" showErrorMessage="1" sqref="M5:M16" xr:uid="{DCB1B93F-038A-498D-AF9C-BD75B2AA4F7A}">
      <formula1>Prices</formula1>
    </dataValidation>
    <dataValidation type="list" allowBlank="1" showInputMessage="1" showErrorMessage="1" sqref="G5:G16" xr:uid="{C9789B84-F8BD-4659-AC46-AAC82895D4FE}">
      <formula1>Formats</formula1>
    </dataValidation>
    <dataValidation type="list" allowBlank="1" showInputMessage="1" showErrorMessage="1" sqref="F5:F16" xr:uid="{CD1C35F9-C36D-4D71-BBC3-FB2A6D1B65CF}">
      <formula1>Mounts</formula1>
    </dataValidation>
  </dataValidations>
  <hyperlinks>
    <hyperlink ref="B2" location="'Telecentric lenses'!A1" display="Back to overview" xr:uid="{C1D52CAF-1CED-4D5C-943A-DC246FBBE125}"/>
    <hyperlink ref="B19" location="'Telecentric lens DB'!A1" display="Telecentric lens database" xr:uid="{D4FE8A30-8730-4FE5-BC13-310ECBE0D2BA}"/>
    <hyperlink ref="C6" r:id="rId1" xr:uid="{E8A51626-812A-4CA6-9E97-4E98EFD2F59E}"/>
    <hyperlink ref="C7" r:id="rId2" xr:uid="{A9A9A292-21C5-4AA7-85C5-73EB35D506B0}"/>
    <hyperlink ref="C8" r:id="rId3" xr:uid="{F227B146-F430-4D30-92DB-673AA75C7105}"/>
  </hyperlinks>
  <pageMargins left="0.3" right="0.3" top="0.5" bottom="0.5" header="0.1" footer="0.1"/>
  <pageSetup paperSize="9" scale="61" orientation="landscape" r:id="rId4"/>
  <legacyDrawing r:id="rId5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A5013-8937-4BEE-9D58-84566D0BE357}">
  <sheetPr>
    <pageSetUpPr fitToPage="1"/>
  </sheetPr>
  <dimension ref="A1:O20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349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Opto Engineering</v>
      </c>
      <c r="C5" s="156" t="s">
        <v>350</v>
      </c>
      <c r="D5" s="35">
        <f>IFERROR(VLOOKUP($C5,'Telecentric lens DB'!$B$4:$S$486,MATCH(D$4,'Telecentric lens DB'!$B$4:$S$4,0),0),"")</f>
        <v>1.5</v>
      </c>
      <c r="E5" s="35" t="str">
        <f>IFERROR(VLOOKUP($C5,'Telecentric lens DB'!$B$4:$S$486,MATCH(E$4,'Telecentric lens DB'!$B$4:$S$4,0),0),"")</f>
        <v>117.9 - 142.1</v>
      </c>
      <c r="F5" s="35" t="str">
        <f>IFERROR(VLOOKUP($C5,'Telecentric lens DB'!$B$4:$S$486,MATCH(F$4,'Telecentric lens DB'!$B$4:$S$4,0),0),"")</f>
        <v>C-mount</v>
      </c>
      <c r="G5" s="35" t="str">
        <f>IFERROR(VLOOKUP($C5,'Telecentric lens DB'!$B$4:$S$486,MATCH(G$4,'Telecentric lens DB'!$B$4:$S$4,0),0),"")</f>
        <v>2/3"</v>
      </c>
      <c r="H5" s="45" t="str">
        <f>IFERROR(IF(VLOOKUP($C5,'Telecentric lens DB'!$B$4:$S$486,MATCH(H$4,'Telecentric lens DB'!$B$4:$S$4,0),0)=0,"",VLOOKUP($C5,'Telecentric lens DB'!$B$4:$S$486,MATCH(H$4,'Telecentric lens DB'!$B$4:$S$4,0),0)),"")</f>
        <v>f/16</v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>EL-16-40-TC-VIS-5D</v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2000-3000$</v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C6" s="156"/>
      <c r="D6" s="35"/>
      <c r="E6" s="35"/>
      <c r="F6" s="35"/>
      <c r="G6" s="35"/>
      <c r="H6" s="45"/>
      <c r="I6" s="153"/>
      <c r="J6" s="45"/>
      <c r="K6" s="42"/>
      <c r="L6" s="153"/>
      <c r="M6" s="35"/>
      <c r="N6" s="45"/>
    </row>
    <row r="7" spans="1:15">
      <c r="C7" s="156"/>
      <c r="D7" s="35"/>
      <c r="E7" s="35"/>
      <c r="F7" s="35"/>
      <c r="G7" s="35"/>
      <c r="H7" s="45"/>
      <c r="I7" s="153"/>
      <c r="J7" s="45"/>
      <c r="K7" s="42"/>
      <c r="L7" s="153"/>
      <c r="M7" s="35"/>
      <c r="N7" s="45"/>
    </row>
    <row r="8" spans="1:15">
      <c r="C8" s="156"/>
      <c r="D8" s="35"/>
      <c r="E8" s="35"/>
      <c r="F8" s="35"/>
      <c r="G8" s="35"/>
      <c r="H8" s="45"/>
      <c r="I8" s="153"/>
      <c r="J8" s="45"/>
      <c r="K8" s="42"/>
      <c r="L8" s="153"/>
      <c r="M8" s="35"/>
      <c r="N8" s="45"/>
    </row>
    <row r="9" spans="1:15">
      <c r="C9" s="156"/>
      <c r="D9" s="35"/>
      <c r="E9" s="35"/>
      <c r="F9" s="35"/>
      <c r="G9" s="35"/>
      <c r="H9" s="45"/>
      <c r="I9" s="153"/>
      <c r="J9" s="45"/>
      <c r="K9" s="42"/>
      <c r="L9" s="153"/>
      <c r="M9" s="35"/>
      <c r="N9" s="45"/>
    </row>
    <row r="10" spans="1:15">
      <c r="C10" s="156"/>
      <c r="D10" s="35"/>
      <c r="E10" s="35"/>
      <c r="F10" s="35"/>
      <c r="G10" s="35"/>
      <c r="H10" s="45"/>
      <c r="I10" s="153"/>
      <c r="J10" s="45"/>
      <c r="K10" s="42"/>
      <c r="L10" s="153"/>
      <c r="M10" s="35"/>
      <c r="N10" s="45"/>
    </row>
    <row r="11" spans="1:15">
      <c r="C11" s="49"/>
      <c r="D11" s="35"/>
      <c r="E11" s="35"/>
      <c r="F11" s="35"/>
      <c r="G11" s="35"/>
      <c r="H11" s="45"/>
      <c r="I11" s="153"/>
      <c r="J11" s="45"/>
      <c r="K11" s="42"/>
      <c r="L11" s="153"/>
      <c r="M11" s="35"/>
      <c r="N11" s="45"/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4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153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4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42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153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45" t="str">
        <f>IFERROR(IF(VLOOKUP($C17,'Telecentric lens DB'!$B$4:$S$486,MATCH(N$4,'Telecentric lens DB'!$B$4:$S$4,0),0)=0,"",VLOOKUP($C17,'Telecentric lens DB'!$B$4:$S$486,MATCH(N$4,'Telecentric lens DB'!$B$4:$S$4,0),0)),"")</f>
        <v/>
      </c>
    </row>
    <row r="18" spans="2:15">
      <c r="B18" s="31" t="s">
        <v>121</v>
      </c>
      <c r="C18" s="30" t="s">
        <v>0</v>
      </c>
      <c r="D18" s="30" t="s">
        <v>0</v>
      </c>
      <c r="E18" s="30"/>
      <c r="F18" s="30" t="s">
        <v>0</v>
      </c>
      <c r="G18" s="30" t="s">
        <v>0</v>
      </c>
      <c r="H18" s="30" t="s">
        <v>0</v>
      </c>
      <c r="I18" s="30" t="s">
        <v>0</v>
      </c>
      <c r="J18" s="30" t="s">
        <v>0</v>
      </c>
      <c r="K18" s="30" t="s">
        <v>0</v>
      </c>
      <c r="L18" s="30" t="s">
        <v>0</v>
      </c>
      <c r="M18" s="30" t="s">
        <v>0</v>
      </c>
      <c r="N18" s="30" t="s">
        <v>0</v>
      </c>
      <c r="O18" s="30" t="s">
        <v>0</v>
      </c>
    </row>
    <row r="20" spans="2:15">
      <c r="B20" s="8" t="s">
        <v>65</v>
      </c>
    </row>
  </sheetData>
  <dataValidations count="3">
    <dataValidation type="list" allowBlank="1" showInputMessage="1" showErrorMessage="1" sqref="F5:F17" xr:uid="{1C30BE35-60DB-40BC-8911-0A0012C808AB}">
      <formula1>Mounts</formula1>
    </dataValidation>
    <dataValidation type="list" allowBlank="1" showInputMessage="1" showErrorMessage="1" sqref="G5:G17" xr:uid="{07540187-D140-4FC5-82C7-DF18A1ED7994}">
      <formula1>Formats</formula1>
    </dataValidation>
    <dataValidation type="list" allowBlank="1" showInputMessage="1" showErrorMessage="1" sqref="M5:M17" xr:uid="{947BA6F7-5986-4CEA-8076-16CD99E974D5}">
      <formula1>Prices</formula1>
    </dataValidation>
  </dataValidations>
  <hyperlinks>
    <hyperlink ref="B2" location="'Telecentric lenses'!A1" display="Back to overview" xr:uid="{C3FFFBE8-E991-4C4C-9998-A354B1FD6A1F}"/>
    <hyperlink ref="B20" location="'Telecentric lens DB'!A1" display="Telecentric lens database" xr:uid="{9C3E8897-8AD9-46FA-834F-4F7CA0DE134E}"/>
    <hyperlink ref="C5" r:id="rId1" display="TCPLP23-1.0-110" xr:uid="{2903323D-A206-4397-880C-A1C598A29B17}"/>
  </hyperlinks>
  <pageMargins left="0.3" right="0.3" top="0.5" bottom="0.5" header="0.1" footer="0.1"/>
  <pageSetup paperSize="9" scale="61" orientation="landscape" r:id="rId2"/>
  <legacyDrawing r:id="rId3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E4777-7DBC-4493-88AA-B2C7BB60F026}">
  <sheetPr>
    <pageSetUpPr fitToPage="1"/>
  </sheetPr>
  <dimension ref="A1:O19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351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Linkhou</v>
      </c>
      <c r="C5" s="156" t="s">
        <v>352</v>
      </c>
      <c r="D5" s="35">
        <f>IFERROR(VLOOKUP($C5,'Telecentric lens DB'!$B$4:$S$486,MATCH(D$4,'Telecentric lens DB'!$B$4:$S$4,0),0),"")</f>
        <v>0.8</v>
      </c>
      <c r="E5" s="35" t="str">
        <f>IFERROR(VLOOKUP($C5,'Telecentric lens DB'!$B$4:$S$486,MATCH(E$4,'Telecentric lens DB'!$B$4:$S$4,0),0),"")</f>
        <v>104.0-118.0</v>
      </c>
      <c r="F5" s="35" t="str">
        <f>IFERROR(VLOOKUP($C5,'Telecentric lens DB'!$B$4:$S$486,MATCH(F$4,'Telecentric lens DB'!$B$4:$S$4,0),0),"")</f>
        <v>C-mount</v>
      </c>
      <c r="G5" s="35" t="str">
        <f>IFERROR(VLOOKUP($C5,'Telecentric lens DB'!$B$4:$S$486,MATCH(G$4,'Telecentric lens DB'!$B$4:$S$4,0),0),"")</f>
        <v>1"</v>
      </c>
      <c r="H5" s="45" t="str">
        <f>IFERROR(IF(VLOOKUP($C5,'Telecentric lens DB'!$B$4:$S$486,MATCH(H$4,'Telecentric lens DB'!$B$4:$S$4,0),0)=0,"",VLOOKUP($C5,'Telecentric lens DB'!$B$4:$S$486,MATCH(H$4,'Telecentric lens DB'!$B$4:$S$4,0),0)),"")</f>
        <v>F/7.5</v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>EL-16-40-TC-VIS-5D-C</v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2000-3000$</v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B6" s="3" t="str">
        <f>IFERROR(VLOOKUP($C6,'Telecentric lens DB'!$B$4:$S$486,MATCH(B$4,'Telecentric lens DB'!$B$4:$S$4,0),0),"")</f>
        <v>VST</v>
      </c>
      <c r="C6" s="156" t="s">
        <v>353</v>
      </c>
      <c r="D6" s="35">
        <f>IFERROR(VLOOKUP($C6,'Telecentric lens DB'!$B$4:$S$486,MATCH(D$4,'Telecentric lens DB'!$B$4:$S$4,0),0),"")</f>
        <v>2</v>
      </c>
      <c r="E6" s="35" t="str">
        <f>IFERROR(VLOOKUP($C6,'Telecentric lens DB'!$B$4:$S$486,MATCH(E$4,'Telecentric lens DB'!$B$4:$S$4,0),0),"")</f>
        <v>63.5 - 66.1</v>
      </c>
      <c r="F6" s="35" t="str">
        <f>IFERROR(VLOOKUP($C6,'Telecentric lens DB'!$B$4:$S$486,MATCH(F$4,'Telecentric lens DB'!$B$4:$S$4,0),0),"")</f>
        <v>C-mount</v>
      </c>
      <c r="G6" s="35" t="str">
        <f>IFERROR(VLOOKUP($C6,'Telecentric lens DB'!$B$4:$S$486,MATCH(G$4,'Telecentric lens DB'!$B$4:$S$4,0),0),"")</f>
        <v>2/3"</v>
      </c>
      <c r="H6" s="45" t="str">
        <f>IFERROR(IF(VLOOKUP($C6,'Telecentric lens DB'!$B$4:$S$486,MATCH(H$4,'Telecentric lens DB'!$B$4:$S$4,0),0)=0,"",VLOOKUP($C6,'Telecentric lens DB'!$B$4:$S$486,MATCH(H$4,'Telecentric lens DB'!$B$4:$S$4,0),0)),"")</f>
        <v>f/13.5</v>
      </c>
      <c r="I6" s="153" t="str">
        <f>IFERROR(IF(VLOOKUP($C6,'Telecentric lens DB'!$B$4:$S$486,MATCH(I$4,'Telecentric lens DB'!$B$4:$S$4,0),0)=0,"",VLOOKUP($C6,'Telecentric lens DB'!$B$4:$S$486,MATCH(I$4,'Telecentric lens DB'!$B$4:$S$4,0),0)),"")</f>
        <v/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>EL-16-40-TC-VIS-5D-C</v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>Yes</v>
      </c>
      <c r="M6" s="35" t="str">
        <f>IFERROR(IF(VLOOKUP($C6,'Telecentric lens DB'!$B$4:$S$486,MATCH(M$4,'Telecentric lens DB'!$B$4:$S$4,0),0)=0,"",VLOOKUP($C6,'Telecentric lens DB'!$B$4:$S$486,MATCH(M$4,'Telecentric lens DB'!$B$4:$S$4,0),0)),"")</f>
        <v>1500-2000$</v>
      </c>
      <c r="N6" s="45" t="str">
        <f>IFERROR(IF(VLOOKUP($C6,'Telecentric lens DB'!$B$4:$S$486,MATCH(N$4,'Telecentric lens DB'!$B$4:$S$4,0),0)=0,"",VLOOKUP($C6,'Telecentric lens DB'!$B$4:$S$486,MATCH(N$4,'Telecentric lens DB'!$B$4:$S$4,0),0)),"")</f>
        <v/>
      </c>
    </row>
    <row r="7" spans="1:15">
      <c r="B7" s="3" t="str">
        <f>IFERROR(VLOOKUP($C7,'Telecentric lens DB'!$B$4:$S$486,MATCH(B$4,'Telecentric lens DB'!$B$4:$S$4,0),0),"")</f>
        <v>VST</v>
      </c>
      <c r="C7" s="156" t="s">
        <v>354</v>
      </c>
      <c r="D7" s="35">
        <f>IFERROR(VLOOKUP($C7,'Telecentric lens DB'!$B$4:$S$486,MATCH(D$4,'Telecentric lens DB'!$B$4:$S$4,0),0),"")</f>
        <v>2</v>
      </c>
      <c r="E7" s="35" t="str">
        <f>IFERROR(VLOOKUP($C7,'Telecentric lens DB'!$B$4:$S$486,MATCH(E$4,'Telecentric lens DB'!$B$4:$S$4,0),0),"")</f>
        <v>63.5 - 66.1</v>
      </c>
      <c r="F7" s="35" t="str">
        <f>IFERROR(VLOOKUP($C7,'Telecentric lens DB'!$B$4:$S$486,MATCH(F$4,'Telecentric lens DB'!$B$4:$S$4,0),0),"")</f>
        <v>C-mount</v>
      </c>
      <c r="G7" s="35" t="str">
        <f>IFERROR(VLOOKUP($C7,'Telecentric lens DB'!$B$4:$S$486,MATCH(G$4,'Telecentric lens DB'!$B$4:$S$4,0),0),"")</f>
        <v>2/3"</v>
      </c>
      <c r="H7" s="45" t="str">
        <f>IFERROR(IF(VLOOKUP($C7,'Telecentric lens DB'!$B$4:$S$486,MATCH(H$4,'Telecentric lens DB'!$B$4:$S$4,0),0)=0,"",VLOOKUP($C7,'Telecentric lens DB'!$B$4:$S$486,MATCH(H$4,'Telecentric lens DB'!$B$4:$S$4,0),0)),"")</f>
        <v>f/13.5</v>
      </c>
      <c r="I7" s="153" t="str">
        <f>IFERROR(IF(VLOOKUP($C7,'Telecentric lens DB'!$B$4:$S$486,MATCH(I$4,'Telecentric lens DB'!$B$4:$S$4,0),0)=0,"",VLOOKUP($C7,'Telecentric lens DB'!$B$4:$S$486,MATCH(I$4,'Telecentric lens DB'!$B$4:$S$4,0),0)),"")</f>
        <v/>
      </c>
      <c r="J7" s="45" t="str">
        <f>IFERROR(IF(VLOOKUP($C7,'Telecentric lens DB'!$B$4:$S$486,MATCH(J$4,'Telecentric lens DB'!$B$4:$S$4,0),0)=0,"",VLOOKUP($C7,'Telecentric lens DB'!$B$4:$S$486,MATCH(J$4,'Telecentric lens DB'!$B$4:$S$4,0),0)),"")</f>
        <v/>
      </c>
      <c r="K7" s="42" t="str">
        <f>IFERROR(IF(VLOOKUP($C7,'Telecentric lens DB'!$B$4:$S$486,MATCH(K$4,'Telecentric lens DB'!$B$4:$S$4,0),0)=0,"",VLOOKUP($C7,'Telecentric lens DB'!$B$4:$S$486,MATCH(K$4,'Telecentric lens DB'!$B$4:$S$4,0),0)),"")</f>
        <v>EL-16-40-TC-VIS-5D-C</v>
      </c>
      <c r="L7" s="153" t="str">
        <f>IFERROR(IF(VLOOKUP($C7,'Telecentric lens DB'!$B$4:$S$486,MATCH(L$4,'Telecentric lens DB'!$B$4:$S$4,0),0)=0,"",VLOOKUP($C7,'Telecentric lens DB'!$B$4:$S$486,MATCH(L$4,'Telecentric lens DB'!$B$4:$S$4,0),0)),"")</f>
        <v/>
      </c>
      <c r="M7" s="35" t="str">
        <f>IFERROR(IF(VLOOKUP($C7,'Telecentric lens DB'!$B$4:$S$486,MATCH(M$4,'Telecentric lens DB'!$B$4:$S$4,0),0)=0,"",VLOOKUP($C7,'Telecentric lens DB'!$B$4:$S$486,MATCH(M$4,'Telecentric lens DB'!$B$4:$S$4,0),0)),"")</f>
        <v>1500-2000$</v>
      </c>
      <c r="N7" s="45" t="str">
        <f>IFERROR(IF(VLOOKUP($C7,'Telecentric lens DB'!$B$4:$S$486,MATCH(N$4,'Telecentric lens DB'!$B$4:$S$4,0),0)=0,"",VLOOKUP($C7,'Telecentric lens DB'!$B$4:$S$486,MATCH(N$4,'Telecentric lens DB'!$B$4:$S$4,0),0)),"")</f>
        <v/>
      </c>
    </row>
    <row r="8" spans="1:15">
      <c r="B8" s="3" t="str">
        <f>IFERROR(VLOOKUP($C8,'Telecentric lens DB'!$B$4:$S$486,MATCH(B$4,'Telecentric lens DB'!$B$4:$S$4,0),0),"")</f>
        <v>VST</v>
      </c>
      <c r="C8" s="156" t="s">
        <v>355</v>
      </c>
      <c r="D8" s="35">
        <f>IFERROR(VLOOKUP($C8,'Telecentric lens DB'!$B$4:$S$486,MATCH(D$4,'Telecentric lens DB'!$B$4:$S$4,0),0),"")</f>
        <v>2</v>
      </c>
      <c r="E8" s="35" t="str">
        <f>IFERROR(VLOOKUP($C8,'Telecentric lens DB'!$B$4:$S$486,MATCH(E$4,'Telecentric lens DB'!$B$4:$S$4,0),0),"")</f>
        <v>105.4 - 115.6</v>
      </c>
      <c r="F8" s="35" t="str">
        <f>IFERROR(VLOOKUP($C8,'Telecentric lens DB'!$B$4:$S$486,MATCH(F$4,'Telecentric lens DB'!$B$4:$S$4,0),0),"")</f>
        <v>C-mount</v>
      </c>
      <c r="G8" s="35" t="str">
        <f>IFERROR(VLOOKUP($C8,'Telecentric lens DB'!$B$4:$S$486,MATCH(G$4,'Telecentric lens DB'!$B$4:$S$4,0),0),"")</f>
        <v>1"</v>
      </c>
      <c r="H8" s="45" t="str">
        <f>IFERROR(IF(VLOOKUP($C8,'Telecentric lens DB'!$B$4:$S$486,MATCH(H$4,'Telecentric lens DB'!$B$4:$S$4,0),0)=0,"",VLOOKUP($C8,'Telecentric lens DB'!$B$4:$S$486,MATCH(H$4,'Telecentric lens DB'!$B$4:$S$4,0),0)),"")</f>
        <v>f/9.6</v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>EL-16-40-TC-VIS-5D-C</v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>2000-3000$</v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>VST</v>
      </c>
      <c r="C9" s="156" t="s">
        <v>356</v>
      </c>
      <c r="D9" s="35">
        <f>IFERROR(VLOOKUP($C9,'Telecentric lens DB'!$B$4:$S$486,MATCH(D$4,'Telecentric lens DB'!$B$4:$S$4,0),0),"")</f>
        <v>2</v>
      </c>
      <c r="E9" s="35" t="str">
        <f>IFERROR(VLOOKUP($C9,'Telecentric lens DB'!$B$4:$S$486,MATCH(E$4,'Telecentric lens DB'!$B$4:$S$4,0),0),"")</f>
        <v>105.4 - 115.7</v>
      </c>
      <c r="F9" s="35" t="str">
        <f>IFERROR(VLOOKUP($C9,'Telecentric lens DB'!$B$4:$S$486,MATCH(F$4,'Telecentric lens DB'!$B$4:$S$4,0),0),"")</f>
        <v>C-mount</v>
      </c>
      <c r="G9" s="35" t="str">
        <f>IFERROR(VLOOKUP($C9,'Telecentric lens DB'!$B$4:$S$486,MATCH(G$4,'Telecentric lens DB'!$B$4:$S$4,0),0),"")</f>
        <v>1"</v>
      </c>
      <c r="H9" s="45" t="str">
        <f>IFERROR(IF(VLOOKUP($C9,'Telecentric lens DB'!$B$4:$S$486,MATCH(H$4,'Telecentric lens DB'!$B$4:$S$4,0),0)=0,"",VLOOKUP($C9,'Telecentric lens DB'!$B$4:$S$486,MATCH(H$4,'Telecentric lens DB'!$B$4:$S$4,0),0)),"")</f>
        <v>f/9.6</v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>EL-16-40-TC-VIS-5D-C</v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>Yes</v>
      </c>
      <c r="M9" s="35" t="str">
        <f>IFERROR(IF(VLOOKUP($C9,'Telecentric lens DB'!$B$4:$S$486,MATCH(M$4,'Telecentric lens DB'!$B$4:$S$4,0),0)=0,"",VLOOKUP($C9,'Telecentric lens DB'!$B$4:$S$486,MATCH(M$4,'Telecentric lens DB'!$B$4:$S$4,0),0)),"")</f>
        <v>2000-3000$</v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>Opto Engineering</v>
      </c>
      <c r="C10" s="156" t="s">
        <v>350</v>
      </c>
      <c r="D10" s="35">
        <f>IFERROR(VLOOKUP($C10,'Telecentric lens DB'!$B$4:$S$486,MATCH(D$4,'Telecentric lens DB'!$B$4:$S$4,0),0),"")</f>
        <v>1.5</v>
      </c>
      <c r="E10" s="35" t="str">
        <f>IFERROR(VLOOKUP($C10,'Telecentric lens DB'!$B$4:$S$486,MATCH(E$4,'Telecentric lens DB'!$B$4:$S$4,0),0),"")</f>
        <v>117.9 - 142.1</v>
      </c>
      <c r="F10" s="35" t="str">
        <f>IFERROR(VLOOKUP($C10,'Telecentric lens DB'!$B$4:$S$486,MATCH(F$4,'Telecentric lens DB'!$B$4:$S$4,0),0),"")</f>
        <v>C-mount</v>
      </c>
      <c r="G10" s="35" t="str">
        <f>IFERROR(VLOOKUP($C10,'Telecentric lens DB'!$B$4:$S$486,MATCH(G$4,'Telecentric lens DB'!$B$4:$S$4,0),0),"")</f>
        <v>2/3"</v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>f/16</v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>EL-16-40-TC-VIS-5D</v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>2000-3000$</v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>Opto Engineering</v>
      </c>
      <c r="C11" s="156" t="s">
        <v>357</v>
      </c>
      <c r="D11" s="35">
        <f>IFERROR(VLOOKUP($C11,'Telecentric lens DB'!$B$4:$S$486,MATCH(D$4,'Telecentric lens DB'!$B$4:$S$4,0),0),"")</f>
        <v>2.5</v>
      </c>
      <c r="E11" s="35" t="str">
        <f>IFERROR(VLOOKUP($C11,'Telecentric lens DB'!$B$4:$S$486,MATCH(E$4,'Telecentric lens DB'!$B$4:$S$4,0),0),"")</f>
        <v>117.9 - 142.1</v>
      </c>
      <c r="F11" s="35" t="str">
        <f>IFERROR(VLOOKUP($C11,'Telecentric lens DB'!$B$4:$S$486,MATCH(F$4,'Telecentric lens DB'!$B$4:$S$4,0),0),"")</f>
        <v>C-mount</v>
      </c>
      <c r="G11" s="35" t="str">
        <f>IFERROR(VLOOKUP($C11,'Telecentric lens DB'!$B$4:$S$486,MATCH(G$4,'Telecentric lens DB'!$B$4:$S$4,0),0),"")</f>
        <v>2/3"</v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>f/20</v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>EL-16-40-TC-VIS-5D</v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>2000-3000$</v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1" t="s">
        <v>121</v>
      </c>
      <c r="C17" s="30" t="s">
        <v>0</v>
      </c>
      <c r="D17" s="30" t="s">
        <v>0</v>
      </c>
      <c r="E17" s="30"/>
      <c r="F17" s="30" t="s">
        <v>0</v>
      </c>
      <c r="G17" s="30" t="s">
        <v>0</v>
      </c>
      <c r="H17" s="30" t="s">
        <v>0</v>
      </c>
      <c r="I17" s="30" t="s">
        <v>0</v>
      </c>
      <c r="J17" s="30" t="s">
        <v>0</v>
      </c>
      <c r="K17" s="30" t="s">
        <v>0</v>
      </c>
      <c r="L17" s="30" t="s">
        <v>0</v>
      </c>
      <c r="M17" s="30" t="s">
        <v>0</v>
      </c>
      <c r="N17" s="30" t="s">
        <v>0</v>
      </c>
      <c r="O17" s="30" t="s">
        <v>0</v>
      </c>
    </row>
    <row r="19" spans="2:15">
      <c r="B19" s="8" t="s">
        <v>65</v>
      </c>
    </row>
  </sheetData>
  <dataValidations count="3">
    <dataValidation type="list" allowBlank="1" showInputMessage="1" showErrorMessage="1" sqref="F5:F16" xr:uid="{D8B70E82-AD9A-400F-9ED3-0C413A182115}">
      <formula1>Mounts</formula1>
    </dataValidation>
    <dataValidation type="list" allowBlank="1" showInputMessage="1" showErrorMessage="1" sqref="G5:G16" xr:uid="{657CEC38-46CE-46AE-8B83-C80513C72C9D}">
      <formula1>Formats</formula1>
    </dataValidation>
    <dataValidation type="list" allowBlank="1" showInputMessage="1" showErrorMessage="1" sqref="M5:M16" xr:uid="{E6616435-51C5-4113-8E42-D5A2F5345850}">
      <formula1>Prices</formula1>
    </dataValidation>
  </dataValidations>
  <hyperlinks>
    <hyperlink ref="B2" location="'Telecentric lenses'!A1" display="Back to overview" xr:uid="{80145EF0-F832-411F-AAD3-A517F2E6CB69}"/>
    <hyperlink ref="B19" location="'Telecentric lens DB'!A1" display="Telecentric lens database" xr:uid="{BDFC6592-BA50-4040-A39F-D42A3E4AEA63}"/>
    <hyperlink ref="C6:C7" r:id="rId1" display="VS-THV1-110/S-LQL1" xr:uid="{950FB66C-2408-4CCA-9783-1F3D8638EFB3}"/>
    <hyperlink ref="C8:C9" r:id="rId2" display="VS-THV1-110/S-LQL1" xr:uid="{91A39833-F35E-4E43-9140-32E1EA4E4388}"/>
    <hyperlink ref="C10" r:id="rId3" xr:uid="{DF42106D-D83D-44C1-8C16-F37E38E2BBA4}"/>
    <hyperlink ref="C11" r:id="rId4" xr:uid="{E8D5F34C-FFF2-4BE4-AE78-0CB6997C79C7}"/>
  </hyperlinks>
  <pageMargins left="0.3" right="0.3" top="0.5" bottom="0.5" header="0.1" footer="0.1"/>
  <pageSetup paperSize="9" scale="61" orientation="landscape" r:id="rId5"/>
  <legacyDrawing r:id="rId6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D498-B798-4DC5-B9D2-5528F9D13495}">
  <sheetPr>
    <pageSetUpPr fitToPage="1"/>
  </sheetPr>
  <dimension ref="A1:O20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71093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351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Opto Engineering</v>
      </c>
      <c r="C5" s="156" t="s">
        <v>358</v>
      </c>
      <c r="D5" s="35">
        <f>IFERROR(VLOOKUP($C5,'Telecentric lens DB'!$B$4:$S$486,MATCH(D$4,'Telecentric lens DB'!$B$4:$S$4,0),0),"")</f>
        <v>3.5</v>
      </c>
      <c r="E5" s="35" t="str">
        <f>IFERROR(VLOOKUP($C5,'Telecentric lens DB'!$B$4:$S$486,MATCH(E$4,'Telecentric lens DB'!$B$4:$S$4,0),0),"")</f>
        <v>117.9 - 142.1</v>
      </c>
      <c r="F5" s="35" t="str">
        <f>IFERROR(VLOOKUP($C5,'Telecentric lens DB'!$B$4:$S$486,MATCH(F$4,'Telecentric lens DB'!$B$4:$S$4,0),0),"")</f>
        <v>C-mount</v>
      </c>
      <c r="G5" s="35" t="str">
        <f>IFERROR(VLOOKUP($C5,'Telecentric lens DB'!$B$4:$S$486,MATCH(G$4,'Telecentric lens DB'!$B$4:$S$4,0),0),"")</f>
        <v>2/3"</v>
      </c>
      <c r="H5" s="45" t="str">
        <f>IFERROR(IF(VLOOKUP($C5,'Telecentric lens DB'!$B$4:$S$486,MATCH(H$4,'Telecentric lens DB'!$B$4:$S$4,0),0)=0,"",VLOOKUP($C5,'Telecentric lens DB'!$B$4:$S$486,MATCH(H$4,'Telecentric lens DB'!$B$4:$S$4,0),0)),"")</f>
        <v>f/24</v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>EL-16-40-TC-VIS-5D</v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2000-3000$</v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C6" s="156"/>
      <c r="D6" s="35"/>
      <c r="E6" s="35"/>
      <c r="F6" s="35"/>
      <c r="G6" s="35"/>
      <c r="H6" s="45"/>
      <c r="I6" s="153"/>
      <c r="J6" s="45"/>
      <c r="K6" s="42"/>
      <c r="L6" s="153"/>
      <c r="M6" s="35"/>
      <c r="N6" s="45"/>
    </row>
    <row r="7" spans="1:15">
      <c r="C7" s="156"/>
      <c r="D7" s="35"/>
      <c r="E7" s="35"/>
      <c r="F7" s="35"/>
      <c r="G7" s="35"/>
      <c r="H7" s="45"/>
      <c r="I7" s="153"/>
      <c r="J7" s="45"/>
      <c r="K7" s="42"/>
      <c r="L7" s="153"/>
      <c r="M7" s="35"/>
      <c r="N7" s="45"/>
    </row>
    <row r="8" spans="1:15">
      <c r="C8" s="156"/>
      <c r="D8" s="35"/>
      <c r="E8" s="35"/>
      <c r="F8" s="35"/>
      <c r="G8" s="35"/>
      <c r="H8" s="45"/>
      <c r="I8" s="153"/>
      <c r="J8" s="45"/>
      <c r="K8" s="42"/>
      <c r="L8" s="153"/>
      <c r="M8" s="35"/>
      <c r="N8" s="45"/>
    </row>
    <row r="9" spans="1:15">
      <c r="C9" s="156"/>
      <c r="D9" s="35"/>
      <c r="E9" s="35"/>
      <c r="F9" s="35"/>
      <c r="G9" s="35"/>
      <c r="H9" s="45"/>
      <c r="I9" s="153"/>
      <c r="J9" s="45"/>
      <c r="K9" s="42"/>
      <c r="L9" s="153"/>
      <c r="M9" s="35"/>
      <c r="N9" s="45"/>
    </row>
    <row r="10" spans="1:15">
      <c r="C10" s="156"/>
      <c r="D10" s="35"/>
      <c r="E10" s="35"/>
      <c r="F10" s="35"/>
      <c r="G10" s="35"/>
      <c r="H10" s="45"/>
      <c r="I10" s="153"/>
      <c r="J10" s="45"/>
      <c r="K10" s="42"/>
      <c r="L10" s="153"/>
      <c r="M10" s="35"/>
      <c r="N10" s="45"/>
    </row>
    <row r="11" spans="1:15">
      <c r="C11" s="156"/>
      <c r="D11" s="35"/>
      <c r="E11" s="35"/>
      <c r="F11" s="35"/>
      <c r="G11" s="35"/>
      <c r="H11" s="45"/>
      <c r="I11" s="153"/>
      <c r="J11" s="45"/>
      <c r="K11" s="42"/>
      <c r="L11" s="153"/>
      <c r="M11" s="35"/>
      <c r="N11" s="45"/>
    </row>
    <row r="12" spans="1:15">
      <c r="C12" s="156"/>
      <c r="D12" s="35"/>
      <c r="E12" s="35"/>
      <c r="F12" s="35"/>
      <c r="G12" s="35"/>
      <c r="H12" s="45"/>
      <c r="I12" s="153"/>
      <c r="J12" s="45"/>
      <c r="K12" s="42"/>
      <c r="L12" s="153"/>
      <c r="M12" s="35"/>
      <c r="N12" s="45"/>
    </row>
    <row r="13" spans="1:15">
      <c r="D13" s="35"/>
      <c r="E13" s="35"/>
      <c r="F13" s="35"/>
      <c r="G13" s="35"/>
      <c r="H13" s="45"/>
      <c r="I13" s="153"/>
      <c r="J13" s="45"/>
      <c r="K13" s="42"/>
      <c r="L13" s="153"/>
      <c r="M13" s="35"/>
      <c r="N13" s="45"/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4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153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4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42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153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45" t="str">
        <f>IFERROR(IF(VLOOKUP($C17,'Telecentric lens DB'!$B$4:$S$486,MATCH(N$4,'Telecentric lens DB'!$B$4:$S$4,0),0)=0,"",VLOOKUP($C17,'Telecentric lens DB'!$B$4:$S$486,MATCH(N$4,'Telecentric lens DB'!$B$4:$S$4,0),0)),"")</f>
        <v/>
      </c>
    </row>
    <row r="18" spans="2:15">
      <c r="B18" s="31" t="s">
        <v>121</v>
      </c>
      <c r="C18" s="30" t="s">
        <v>0</v>
      </c>
      <c r="D18" s="30" t="s">
        <v>0</v>
      </c>
      <c r="E18" s="30"/>
      <c r="F18" s="30" t="s">
        <v>0</v>
      </c>
      <c r="G18" s="30" t="s">
        <v>0</v>
      </c>
      <c r="H18" s="30" t="s">
        <v>0</v>
      </c>
      <c r="I18" s="30" t="s">
        <v>0</v>
      </c>
      <c r="J18" s="30" t="s">
        <v>0</v>
      </c>
      <c r="K18" s="30" t="s">
        <v>0</v>
      </c>
      <c r="L18" s="30" t="s">
        <v>0</v>
      </c>
      <c r="M18" s="30" t="s">
        <v>0</v>
      </c>
      <c r="N18" s="30" t="s">
        <v>0</v>
      </c>
      <c r="O18" s="30" t="s">
        <v>0</v>
      </c>
    </row>
    <row r="20" spans="2:15">
      <c r="B20" s="8" t="s">
        <v>65</v>
      </c>
    </row>
  </sheetData>
  <dataValidations count="3">
    <dataValidation type="list" allowBlank="1" showInputMessage="1" showErrorMessage="1" sqref="M5:M17" xr:uid="{36C79B86-293F-48EB-B9E5-EE2B6A9A54C7}">
      <formula1>Prices</formula1>
    </dataValidation>
    <dataValidation type="list" allowBlank="1" showInputMessage="1" showErrorMessage="1" sqref="G5:G17" xr:uid="{759B4ABB-4DEF-47B5-9C8E-24F248275BFF}">
      <formula1>Formats</formula1>
    </dataValidation>
    <dataValidation type="list" allowBlank="1" showInputMessage="1" showErrorMessage="1" sqref="F5:F17" xr:uid="{3A0BD8B5-19C1-4DD6-BCCC-27B4D67D4E87}">
      <formula1>Mounts</formula1>
    </dataValidation>
  </dataValidations>
  <hyperlinks>
    <hyperlink ref="B2" location="'Telecentric lenses'!A1" display="Back to overview" xr:uid="{BB048526-C32F-40A2-A7E3-E6E18BA1ABAE}"/>
    <hyperlink ref="B20" location="'Telecentric lens DB'!A1" display="Telecentric lens database" xr:uid="{0220A101-6500-4C54-A79A-039B15A073FA}"/>
    <hyperlink ref="C5" r:id="rId1" xr:uid="{25A1543D-EC08-4A5A-9907-F6AE059D3C28}"/>
  </hyperlinks>
  <pageMargins left="0.3" right="0.3" top="0.5" bottom="0.5" header="0.1" footer="0.1"/>
  <pageSetup paperSize="9" scale="61" orientation="landscape" r:id="rId2"/>
  <legacyDrawing r:id="rId3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E7AD1-5167-4999-8EF8-B53CB098A36F}">
  <sheetPr>
    <pageSetUpPr fitToPage="1"/>
  </sheetPr>
  <dimension ref="A1:O20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359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VST</v>
      </c>
      <c r="C5" s="156" t="s">
        <v>360</v>
      </c>
      <c r="D5" s="35">
        <f>IFERROR(VLOOKUP($C5,'Telecentric lens DB'!$B$4:$S$486,MATCH(D$4,'Telecentric lens DB'!$B$4:$S$4,0),0),"")</f>
        <v>4</v>
      </c>
      <c r="E5" s="35" t="str">
        <f>IFERROR(VLOOKUP($C5,'Telecentric lens DB'!$B$4:$S$486,MATCH(E$4,'Telecentric lens DB'!$B$4:$S$4,0),0),"")</f>
        <v>64.7 - 65.3</v>
      </c>
      <c r="F5" s="35" t="str">
        <f>IFERROR(VLOOKUP($C5,'Telecentric lens DB'!$B$4:$S$486,MATCH(F$4,'Telecentric lens DB'!$B$4:$S$4,0),0),"")</f>
        <v>C-mount</v>
      </c>
      <c r="G5" s="35" t="str">
        <f>IFERROR(VLOOKUP($C5,'Telecentric lens DB'!$B$4:$S$486,MATCH(G$4,'Telecentric lens DB'!$B$4:$S$4,0),0),"")</f>
        <v>2/3"</v>
      </c>
      <c r="H5" s="45" t="str">
        <f>IFERROR(IF(VLOOKUP($C5,'Telecentric lens DB'!$B$4:$S$486,MATCH(H$4,'Telecentric lens DB'!$B$4:$S$4,0),0)=0,"",VLOOKUP($C5,'Telecentric lens DB'!$B$4:$S$486,MATCH(H$4,'Telecentric lens DB'!$B$4:$S$4,0),0)),"")</f>
        <v>f/17.5</v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>EL-16-40-TC-VIS-5D-C</v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>Yes</v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1500-2000$</v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B6" s="3" t="str">
        <f>IFERROR(VLOOKUP($C6,'Telecentric lens DB'!$B$4:$S$486,MATCH(B$4,'Telecentric lens DB'!$B$4:$S$4,0),0),"")</f>
        <v>VST</v>
      </c>
      <c r="C6" s="156" t="s">
        <v>361</v>
      </c>
      <c r="D6" s="35">
        <f>IFERROR(VLOOKUP($C6,'Telecentric lens DB'!$B$4:$S$486,MATCH(D$4,'Telecentric lens DB'!$B$4:$S$4,0),0),"")</f>
        <v>4</v>
      </c>
      <c r="E6" s="35" t="str">
        <f>IFERROR(VLOOKUP($C6,'Telecentric lens DB'!$B$4:$S$486,MATCH(E$4,'Telecentric lens DB'!$B$4:$S$4,0),0),"")</f>
        <v>64.7 - 65.3</v>
      </c>
      <c r="F6" s="35" t="str">
        <f>IFERROR(VLOOKUP($C6,'Telecentric lens DB'!$B$4:$S$486,MATCH(F$4,'Telecentric lens DB'!$B$4:$S$4,0),0),"")</f>
        <v>C-mount</v>
      </c>
      <c r="G6" s="35" t="str">
        <f>IFERROR(VLOOKUP($C6,'Telecentric lens DB'!$B$4:$S$486,MATCH(G$4,'Telecentric lens DB'!$B$4:$S$4,0),0),"")</f>
        <v>2/3"</v>
      </c>
      <c r="H6" s="45" t="str">
        <f>IFERROR(IF(VLOOKUP($C6,'Telecentric lens DB'!$B$4:$S$486,MATCH(H$4,'Telecentric lens DB'!$B$4:$S$4,0),0)=0,"",VLOOKUP($C6,'Telecentric lens DB'!$B$4:$S$486,MATCH(H$4,'Telecentric lens DB'!$B$4:$S$4,0),0)),"")</f>
        <v>f/17.5</v>
      </c>
      <c r="I6" s="153" t="str">
        <f>IFERROR(IF(VLOOKUP($C6,'Telecentric lens DB'!$B$4:$S$486,MATCH(I$4,'Telecentric lens DB'!$B$4:$S$4,0),0)=0,"",VLOOKUP($C6,'Telecentric lens DB'!$B$4:$S$486,MATCH(I$4,'Telecentric lens DB'!$B$4:$S$4,0),0)),"")</f>
        <v/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>EL-16-40-TC-VIS-5D-C</v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/>
      </c>
      <c r="M6" s="35" t="str">
        <f>IFERROR(IF(VLOOKUP($C6,'Telecentric lens DB'!$B$4:$S$486,MATCH(M$4,'Telecentric lens DB'!$B$4:$S$4,0),0)=0,"",VLOOKUP($C6,'Telecentric lens DB'!$B$4:$S$486,MATCH(M$4,'Telecentric lens DB'!$B$4:$S$4,0),0)),"")</f>
        <v>1500-2000$</v>
      </c>
      <c r="N6" s="45" t="str">
        <f>IFERROR(IF(VLOOKUP($C6,'Telecentric lens DB'!$B$4:$S$486,MATCH(N$4,'Telecentric lens DB'!$B$4:$S$4,0),0)=0,"",VLOOKUP($C6,'Telecentric lens DB'!$B$4:$S$486,MATCH(N$4,'Telecentric lens DB'!$B$4:$S$4,0),0)),"")</f>
        <v/>
      </c>
    </row>
    <row r="7" spans="1:15">
      <c r="B7" s="3" t="str">
        <f>IFERROR(VLOOKUP($C7,'Telecentric lens DB'!$B$4:$S$486,MATCH(B$4,'Telecentric lens DB'!$B$4:$S$4,0),0),"")</f>
        <v>Opto Engineering</v>
      </c>
      <c r="C7" s="156" t="s">
        <v>358</v>
      </c>
      <c r="D7" s="35">
        <f>IFERROR(VLOOKUP($C7,'Telecentric lens DB'!$B$4:$S$486,MATCH(D$4,'Telecentric lens DB'!$B$4:$S$4,0),0),"")</f>
        <v>3.5</v>
      </c>
      <c r="E7" s="35" t="str">
        <f>IFERROR(VLOOKUP($C7,'Telecentric lens DB'!$B$4:$S$486,MATCH(E$4,'Telecentric lens DB'!$B$4:$S$4,0),0),"")</f>
        <v>117.9 - 142.1</v>
      </c>
      <c r="F7" s="35" t="str">
        <f>IFERROR(VLOOKUP($C7,'Telecentric lens DB'!$B$4:$S$486,MATCH(F$4,'Telecentric lens DB'!$B$4:$S$4,0),0),"")</f>
        <v>C-mount</v>
      </c>
      <c r="G7" s="35" t="str">
        <f>IFERROR(VLOOKUP($C7,'Telecentric lens DB'!$B$4:$S$486,MATCH(G$4,'Telecentric lens DB'!$B$4:$S$4,0),0),"")</f>
        <v>2/3"</v>
      </c>
      <c r="H7" s="45" t="str">
        <f>IFERROR(IF(VLOOKUP($C7,'Telecentric lens DB'!$B$4:$S$486,MATCH(H$4,'Telecentric lens DB'!$B$4:$S$4,0),0)=0,"",VLOOKUP($C7,'Telecentric lens DB'!$B$4:$S$486,MATCH(H$4,'Telecentric lens DB'!$B$4:$S$4,0),0)),"")</f>
        <v>f/24</v>
      </c>
      <c r="I7" s="153" t="str">
        <f>IFERROR(IF(VLOOKUP($C7,'Telecentric lens DB'!$B$4:$S$486,MATCH(I$4,'Telecentric lens DB'!$B$4:$S$4,0),0)=0,"",VLOOKUP($C7,'Telecentric lens DB'!$B$4:$S$486,MATCH(I$4,'Telecentric lens DB'!$B$4:$S$4,0),0)),"")</f>
        <v/>
      </c>
      <c r="J7" s="45" t="str">
        <f>IFERROR(IF(VLOOKUP($C7,'Telecentric lens DB'!$B$4:$S$486,MATCH(J$4,'Telecentric lens DB'!$B$4:$S$4,0),0)=0,"",VLOOKUP($C7,'Telecentric lens DB'!$B$4:$S$486,MATCH(J$4,'Telecentric lens DB'!$B$4:$S$4,0),0)),"")</f>
        <v/>
      </c>
      <c r="K7" s="42" t="str">
        <f>IFERROR(IF(VLOOKUP($C7,'Telecentric lens DB'!$B$4:$S$486,MATCH(K$4,'Telecentric lens DB'!$B$4:$S$4,0),0)=0,"",VLOOKUP($C7,'Telecentric lens DB'!$B$4:$S$486,MATCH(K$4,'Telecentric lens DB'!$B$4:$S$4,0),0)),"")</f>
        <v>EL-16-40-TC-VIS-5D</v>
      </c>
      <c r="L7" s="153" t="str">
        <f>IFERROR(IF(VLOOKUP($C7,'Telecentric lens DB'!$B$4:$S$486,MATCH(L$4,'Telecentric lens DB'!$B$4:$S$4,0),0)=0,"",VLOOKUP($C7,'Telecentric lens DB'!$B$4:$S$486,MATCH(L$4,'Telecentric lens DB'!$B$4:$S$4,0),0)),"")</f>
        <v/>
      </c>
      <c r="M7" s="35" t="str">
        <f>IFERROR(IF(VLOOKUP($C7,'Telecentric lens DB'!$B$4:$S$486,MATCH(M$4,'Telecentric lens DB'!$B$4:$S$4,0),0)=0,"",VLOOKUP($C7,'Telecentric lens DB'!$B$4:$S$486,MATCH(M$4,'Telecentric lens DB'!$B$4:$S$4,0),0)),"")</f>
        <v>2000-3000$</v>
      </c>
      <c r="N7" s="45" t="str">
        <f>IFERROR(IF(VLOOKUP($C7,'Telecentric lens DB'!$B$4:$S$486,MATCH(N$4,'Telecentric lens DB'!$B$4:$S$4,0),0)=0,"",VLOOKUP($C7,'Telecentric lens DB'!$B$4:$S$486,MATCH(N$4,'Telecentric lens DB'!$B$4:$S$4,0),0)),"")</f>
        <v/>
      </c>
    </row>
    <row r="8" spans="1:15">
      <c r="B8" s="3" t="str">
        <f>IFERROR(VLOOKUP($C8,'Telecentric lens DB'!$B$4:$S$486,MATCH(B$4,'Telecentric lens DB'!$B$4:$S$4,0),0),"")</f>
        <v/>
      </c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45" t="str">
        <f>IFERROR(IF(VLOOKUP($C8,'Telecentric lens DB'!$B$4:$S$486,MATCH(H$4,'Telecentric lens DB'!$B$4:$S$4,0),0)=0,"",VLOOKUP($C8,'Telecentric lens DB'!$B$4:$S$486,MATCH(H$4,'Telecentric lens DB'!$B$4:$S$4,0),0)),"")</f>
        <v/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/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C10" s="49"/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4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153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4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42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153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45" t="str">
        <f>IFERROR(IF(VLOOKUP($C17,'Telecentric lens DB'!$B$4:$S$486,MATCH(N$4,'Telecentric lens DB'!$B$4:$S$4,0),0)=0,"",VLOOKUP($C17,'Telecentric lens DB'!$B$4:$S$486,MATCH(N$4,'Telecentric lens DB'!$B$4:$S$4,0),0)),"")</f>
        <v/>
      </c>
    </row>
    <row r="18" spans="2:15">
      <c r="B18" s="31" t="s">
        <v>121</v>
      </c>
      <c r="C18" s="30" t="s">
        <v>0</v>
      </c>
      <c r="D18" s="30" t="s">
        <v>0</v>
      </c>
      <c r="E18" s="30"/>
      <c r="F18" s="30" t="s">
        <v>0</v>
      </c>
      <c r="G18" s="30" t="s">
        <v>0</v>
      </c>
      <c r="H18" s="30" t="s">
        <v>0</v>
      </c>
      <c r="I18" s="30" t="s">
        <v>0</v>
      </c>
      <c r="J18" s="30" t="s">
        <v>0</v>
      </c>
      <c r="K18" s="30" t="s">
        <v>0</v>
      </c>
      <c r="L18" s="30" t="s">
        <v>0</v>
      </c>
      <c r="M18" s="30" t="s">
        <v>0</v>
      </c>
      <c r="N18" s="30" t="s">
        <v>0</v>
      </c>
      <c r="O18" s="30" t="s">
        <v>0</v>
      </c>
    </row>
    <row r="20" spans="2:15">
      <c r="B20" s="8" t="s">
        <v>65</v>
      </c>
    </row>
  </sheetData>
  <dataValidations count="3">
    <dataValidation type="list" allowBlank="1" showInputMessage="1" showErrorMessage="1" sqref="M5:M17" xr:uid="{3F403B39-99B3-44B9-8322-892B54925BFA}">
      <formula1>Prices</formula1>
    </dataValidation>
    <dataValidation type="list" allowBlank="1" showInputMessage="1" showErrorMessage="1" sqref="G5:G17" xr:uid="{175D90BA-A288-46DC-841A-08C5F4DB03F4}">
      <formula1>Formats</formula1>
    </dataValidation>
    <dataValidation type="list" allowBlank="1" showInputMessage="1" showErrorMessage="1" sqref="F5:F17" xr:uid="{6232AD32-65C4-45AF-86FA-ED01371F2F8C}">
      <formula1>Mounts</formula1>
    </dataValidation>
  </dataValidations>
  <hyperlinks>
    <hyperlink ref="B2" location="'Telecentric lenses'!A1" display="Back to overview" xr:uid="{8F14DAC0-F7ED-43B0-BCE9-DF9698D800D2}"/>
    <hyperlink ref="B20" location="'Telecentric lens DB'!A1" display="Telecentric lens database" xr:uid="{12435B47-BFEC-46E9-A574-14E3E963FA14}"/>
    <hyperlink ref="C6:C7" r:id="rId1" display="VS-THV1-110/S-LQL1" xr:uid="{275E819B-49D4-4D39-B54F-C711B7D9737E}"/>
    <hyperlink ref="C5:C6" r:id="rId2" display="VS-THV1-110/S-LQL1" xr:uid="{B9829B9A-DF3B-4773-A05A-7BF0DDF0F5E3}"/>
    <hyperlink ref="C7" r:id="rId3" xr:uid="{2A487861-B9E9-4163-B557-89A4116A9831}"/>
  </hyperlinks>
  <pageMargins left="0.3" right="0.3" top="0.5" bottom="0.5" header="0.1" footer="0.1"/>
  <pageSetup paperSize="9" scale="61" orientation="landscape" r:id="rId4"/>
  <legacyDrawing r:id="rId5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F6C4A-0AC6-4417-86E3-84DC18571A16}">
  <sheetPr>
    <pageSetUpPr fitToPage="1"/>
  </sheetPr>
  <dimension ref="A1:O19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362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Sill Optics</v>
      </c>
      <c r="C5" s="156" t="s">
        <v>328</v>
      </c>
      <c r="D5" s="35">
        <f>IFERROR(VLOOKUP($C5,'Telecentric lens DB'!$B$4:$S$486,MATCH(D$4,'Telecentric lens DB'!$B$4:$S$4,0),0),"")</f>
        <v>0.193</v>
      </c>
      <c r="E5" s="35" t="str">
        <f>IFERROR(VLOOKUP($C5,'Telecentric lens DB'!$B$4:$S$486,MATCH(E$4,'Telecentric lens DB'!$B$4:$S$4,0),0),"")</f>
        <v>193.6 - 338.7</v>
      </c>
      <c r="F5" s="35" t="str">
        <f>IFERROR(VLOOKUP($C5,'Telecentric lens DB'!$B$4:$S$486,MATCH(F$4,'Telecentric lens DB'!$B$4:$S$4,0),0),"")</f>
        <v>C-mount</v>
      </c>
      <c r="G5" s="35" t="str">
        <f>IFERROR(VLOOKUP($C5,'Telecentric lens DB'!$B$4:$S$486,MATCH(G$4,'Telecentric lens DB'!$B$4:$S$4,0),0),"")</f>
        <v>1"</v>
      </c>
      <c r="H5" s="45" t="str">
        <f>IFERROR(IF(VLOOKUP($C5,'Telecentric lens DB'!$B$4:$S$486,MATCH(H$4,'Telecentric lens DB'!$B$4:$S$4,0),0)=0,"",VLOOKUP($C5,'Telecentric lens DB'!$B$4:$S$486,MATCH(H$4,'Telecentric lens DB'!$B$4:$S$4,0),0)),"")</f>
        <v/>
      </c>
      <c r="I5" s="153">
        <f>IFERROR(IF(VLOOKUP($C5,'Telecentric lens DB'!$B$4:$S$486,MATCH(I$4,'Telecentric lens DB'!$B$4:$S$4,0),0)=0,"",VLOOKUP($C5,'Telecentric lens DB'!$B$4:$S$486,MATCH(I$4,'Telecentric lens DB'!$B$4:$S$4,0),0)),"")</f>
        <v>0.01</v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>EL-16-40-TC-VIS-5D</v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On Request</v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B6" s="3" t="str">
        <f>IFERROR(VLOOKUP($C6,'Telecentric lens DB'!$B$4:$S$486,MATCH(B$4,'Telecentric lens DB'!$B$4:$S$4,0),0),"")</f>
        <v>Linkhou</v>
      </c>
      <c r="C6" s="156" t="s">
        <v>363</v>
      </c>
      <c r="D6" s="35">
        <f>IFERROR(VLOOKUP($C6,'Telecentric lens DB'!$B$4:$S$486,MATCH(D$4,'Telecentric lens DB'!$B$4:$S$4,0),0),"")</f>
        <v>0.16</v>
      </c>
      <c r="E6" s="35" t="str">
        <f>IFERROR(VLOOKUP($C6,'Telecentric lens DB'!$B$4:$S$486,MATCH(E$4,'Telecentric lens DB'!$B$4:$S$4,0),0),"")</f>
        <v>218.0 - 293.0</v>
      </c>
      <c r="F6" s="35" t="str">
        <f>IFERROR(VLOOKUP($C6,'Telecentric lens DB'!$B$4:$S$486,MATCH(F$4,'Telecentric lens DB'!$B$4:$S$4,0),0),"")</f>
        <v>C-mount</v>
      </c>
      <c r="G6" s="35" t="str">
        <f>IFERROR(VLOOKUP($C6,'Telecentric lens DB'!$B$4:$S$486,MATCH(G$4,'Telecentric lens DB'!$B$4:$S$4,0),0),"")</f>
        <v>1"</v>
      </c>
      <c r="H6" s="45" t="str">
        <f>IFERROR(IF(VLOOKUP($C6,'Telecentric lens DB'!$B$4:$S$486,MATCH(H$4,'Telecentric lens DB'!$B$4:$S$4,0),0)=0,"",VLOOKUP($C6,'Telecentric lens DB'!$B$4:$S$486,MATCH(H$4,'Telecentric lens DB'!$B$4:$S$4,0),0)),"")</f>
        <v>F/6.8</v>
      </c>
      <c r="I6" s="153" t="str">
        <f>IFERROR(IF(VLOOKUP($C6,'Telecentric lens DB'!$B$4:$S$486,MATCH(I$4,'Telecentric lens DB'!$B$4:$S$4,0),0)=0,"",VLOOKUP($C6,'Telecentric lens DB'!$B$4:$S$486,MATCH(I$4,'Telecentric lens DB'!$B$4:$S$4,0),0)),"")</f>
        <v/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>EL-16-40-TC-VIS-5D-C</v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/>
      </c>
      <c r="M6" s="35" t="str">
        <f>IFERROR(IF(VLOOKUP($C6,'Telecentric lens DB'!$B$4:$S$486,MATCH(M$4,'Telecentric lens DB'!$B$4:$S$4,0),0)=0,"",VLOOKUP($C6,'Telecentric lens DB'!$B$4:$S$486,MATCH(M$4,'Telecentric lens DB'!$B$4:$S$4,0),0)),"")</f>
        <v>2000-3000$</v>
      </c>
      <c r="N6" s="45" t="str">
        <f>IFERROR(IF(VLOOKUP($C6,'Telecentric lens DB'!$B$4:$S$486,MATCH(N$4,'Telecentric lens DB'!$B$4:$S$4,0),0)=0,"",VLOOKUP($C6,'Telecentric lens DB'!$B$4:$S$486,MATCH(N$4,'Telecentric lens DB'!$B$4:$S$4,0),0)),"")</f>
        <v/>
      </c>
    </row>
    <row r="7" spans="1:15">
      <c r="B7" s="3" t="str">
        <f>IFERROR(VLOOKUP($C7,'Telecentric lens DB'!$B$4:$S$486,MATCH(B$4,'Telecentric lens DB'!$B$4:$S$4,0),0),"")</f>
        <v/>
      </c>
      <c r="D7" s="35" t="str">
        <f>IFERROR(VLOOKUP($C7,'Telecentric lens DB'!$B$4:$S$486,MATCH(D$4,'Telecentric lens DB'!$B$4:$S$4,0),0),"")</f>
        <v/>
      </c>
      <c r="E7" s="35" t="str">
        <f>IFERROR(VLOOKUP($C7,'Telecentric lens DB'!$B$4:$S$486,MATCH(E$4,'Telecentric lens DB'!$B$4:$S$4,0),0),"")</f>
        <v/>
      </c>
      <c r="F7" s="35" t="str">
        <f>IFERROR(VLOOKUP($C7,'Telecentric lens DB'!$B$4:$S$486,MATCH(F$4,'Telecentric lens DB'!$B$4:$S$4,0),0),"")</f>
        <v/>
      </c>
      <c r="G7" s="35" t="str">
        <f>IFERROR(VLOOKUP($C7,'Telecentric lens DB'!$B$4:$S$486,MATCH(G$4,'Telecentric lens DB'!$B$4:$S$4,0),0),"")</f>
        <v/>
      </c>
      <c r="H7" s="45" t="str">
        <f>IFERROR(IF(VLOOKUP($C7,'Telecentric lens DB'!$B$4:$S$486,MATCH(H$4,'Telecentric lens DB'!$B$4:$S$4,0),0)=0,"",VLOOKUP($C7,'Telecentric lens DB'!$B$4:$S$486,MATCH(H$4,'Telecentric lens DB'!$B$4:$S$4,0),0)),"")</f>
        <v/>
      </c>
      <c r="I7" s="153" t="str">
        <f>IFERROR(IF(VLOOKUP($C7,'Telecentric lens DB'!$B$4:$S$486,MATCH(I$4,'Telecentric lens DB'!$B$4:$S$4,0),0)=0,"",VLOOKUP($C7,'Telecentric lens DB'!$B$4:$S$486,MATCH(I$4,'Telecentric lens DB'!$B$4:$S$4,0),0)),"")</f>
        <v/>
      </c>
      <c r="J7" s="45" t="str">
        <f>IFERROR(IF(VLOOKUP($C7,'Telecentric lens DB'!$B$4:$S$486,MATCH(J$4,'Telecentric lens DB'!$B$4:$S$4,0),0)=0,"",VLOOKUP($C7,'Telecentric lens DB'!$B$4:$S$486,MATCH(J$4,'Telecentric lens DB'!$B$4:$S$4,0),0)),"")</f>
        <v/>
      </c>
      <c r="K7" s="42" t="str">
        <f>IFERROR(IF(VLOOKUP($C7,'Telecentric lens DB'!$B$4:$S$486,MATCH(K$4,'Telecentric lens DB'!$B$4:$S$4,0),0)=0,"",VLOOKUP($C7,'Telecentric lens DB'!$B$4:$S$486,MATCH(K$4,'Telecentric lens DB'!$B$4:$S$4,0),0)),"")</f>
        <v/>
      </c>
      <c r="L7" s="153" t="str">
        <f>IFERROR(IF(VLOOKUP($C7,'Telecentric lens DB'!$B$4:$S$486,MATCH(L$4,'Telecentric lens DB'!$B$4:$S$4,0),0)=0,"",VLOOKUP($C7,'Telecentric lens DB'!$B$4:$S$486,MATCH(L$4,'Telecentric lens DB'!$B$4:$S$4,0),0)),"")</f>
        <v/>
      </c>
      <c r="M7" s="35" t="str">
        <f>IFERROR(IF(VLOOKUP($C7,'Telecentric lens DB'!$B$4:$S$486,MATCH(M$4,'Telecentric lens DB'!$B$4:$S$4,0),0)=0,"",VLOOKUP($C7,'Telecentric lens DB'!$B$4:$S$486,MATCH(M$4,'Telecentric lens DB'!$B$4:$S$4,0),0)),"")</f>
        <v/>
      </c>
      <c r="N7" s="45" t="str">
        <f>IFERROR(IF(VLOOKUP($C7,'Telecentric lens DB'!$B$4:$S$486,MATCH(N$4,'Telecentric lens DB'!$B$4:$S$4,0),0)=0,"",VLOOKUP($C7,'Telecentric lens DB'!$B$4:$S$486,MATCH(N$4,'Telecentric lens DB'!$B$4:$S$4,0),0)),"")</f>
        <v/>
      </c>
    </row>
    <row r="8" spans="1:15">
      <c r="B8" s="3" t="str">
        <f>IFERROR(VLOOKUP($C8,'Telecentric lens DB'!$B$4:$S$486,MATCH(B$4,'Telecentric lens DB'!$B$4:$S$4,0),0),"")</f>
        <v/>
      </c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45" t="str">
        <f>IFERROR(IF(VLOOKUP($C8,'Telecentric lens DB'!$B$4:$S$486,MATCH(H$4,'Telecentric lens DB'!$B$4:$S$4,0),0)=0,"",VLOOKUP($C8,'Telecentric lens DB'!$B$4:$S$486,MATCH(H$4,'Telecentric lens DB'!$B$4:$S$4,0),0)),"")</f>
        <v/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/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C9" s="49"/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C10" s="49"/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1" t="s">
        <v>121</v>
      </c>
      <c r="C17" s="30" t="s">
        <v>0</v>
      </c>
      <c r="D17" s="30" t="s">
        <v>0</v>
      </c>
      <c r="E17" s="30"/>
      <c r="F17" s="30" t="s">
        <v>0</v>
      </c>
      <c r="G17" s="30" t="s">
        <v>0</v>
      </c>
      <c r="H17" s="30" t="s">
        <v>0</v>
      </c>
      <c r="I17" s="30" t="s">
        <v>0</v>
      </c>
      <c r="J17" s="30" t="s">
        <v>0</v>
      </c>
      <c r="K17" s="30" t="s">
        <v>0</v>
      </c>
      <c r="L17" s="30" t="s">
        <v>0</v>
      </c>
      <c r="M17" s="30" t="s">
        <v>0</v>
      </c>
      <c r="N17" s="30" t="s">
        <v>0</v>
      </c>
      <c r="O17" s="30" t="s">
        <v>0</v>
      </c>
    </row>
    <row r="19" spans="2:15">
      <c r="B19" s="8" t="s">
        <v>65</v>
      </c>
    </row>
  </sheetData>
  <dataValidations count="3">
    <dataValidation type="list" allowBlank="1" showInputMessage="1" showErrorMessage="1" sqref="F5:F16" xr:uid="{39D45611-93DB-4E3D-97EC-BAD471E98621}">
      <formula1>Mounts</formula1>
    </dataValidation>
    <dataValidation type="list" allowBlank="1" showInputMessage="1" showErrorMessage="1" sqref="G5:G16" xr:uid="{61218B07-88FD-410E-913E-832021D8B589}">
      <formula1>Formats</formula1>
    </dataValidation>
    <dataValidation type="list" allowBlank="1" showInputMessage="1" showErrorMessage="1" sqref="M5:M16" xr:uid="{9BDE5992-0DD9-404D-9447-111C49AD6FDE}">
      <formula1>Prices</formula1>
    </dataValidation>
  </dataValidations>
  <hyperlinks>
    <hyperlink ref="B2" location="'Telecentric lenses'!A1" display="Back to overview" xr:uid="{C3A3D69E-8740-4748-BCB5-D99C5BBC5DA1}"/>
    <hyperlink ref="B19" location="'Telecentric lens DB'!A1" display="Telecentric lens database" xr:uid="{C1BA3EA6-0883-4115-90ED-690DA21A51D6}"/>
    <hyperlink ref="C5" r:id="rId1" xr:uid="{DADC31DD-198B-40CF-A7F6-D61CF7BD72B8}"/>
  </hyperlinks>
  <pageMargins left="0.3" right="0.3" top="0.5" bottom="0.5" header="0.1" footer="0.1"/>
  <pageSetup paperSize="9" scale="61" orientation="landscape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127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OPT</v>
      </c>
      <c r="C5" s="49" t="s">
        <v>128</v>
      </c>
      <c r="D5" s="35">
        <f>IFERROR(VLOOKUP($C5,'Entocentric lens DB'!$B$6:$U$312,MATCH('Entocentric lens DB'!$D$4,'Entocentric lens DB'!$B$4:$U$4,0),0),"")</f>
        <v>12</v>
      </c>
      <c r="E5" s="35" t="str">
        <f>IFERROR(VLOOKUP($C5,'Entocentric lens DB'!$B$6:$U$312,MATCH('Entocentric lens DB'!$F$4,'Entocentric lens DB'!$B$4:$U$4,0),0),"")</f>
        <v>S-mount</v>
      </c>
      <c r="F5" s="35" t="str">
        <f>IFERROR(VLOOKUP($C5,'Entocentric lens DB'!$B$6:$U$312,MATCH('Entocentric lens DB'!$G$4,'Entocentric lens DB'!$B$4:$U$4,0),0),"")</f>
        <v>1/1.8"</v>
      </c>
      <c r="G5" s="35" t="str">
        <f>IFERROR(VLOOKUP($C5,'Entocentric lens DB'!$B$6:$U$312,MATCH('Entocentric lens DB'!$H$4,'Entocentric lens DB'!$B$4:$U$4,0),0),"")</f>
        <v>None</v>
      </c>
      <c r="H5" s="35" t="str">
        <f>IFERROR(VLOOKUP($C5,'Entocentric lens DB'!$B$6:$U$312,MATCH('Entocentric lens DB'!$Q$4,'Entocentric lens DB'!$B$4:$U$4,0),0),"")</f>
        <v>200-500$</v>
      </c>
      <c r="I5" s="42" t="str">
        <f>IFERROR(VLOOKUP($C5,'Entocentric lens DB'!$B$6:$U$312,MATCH('Entocentric lens DB'!$R$4,'Entocentric lens DB'!$B$4:$U$4,0),0),"")</f>
        <v>EL-3-10-VIS-26D-FPC</v>
      </c>
      <c r="J5" s="35" t="str">
        <f>IFERROR(VLOOKUP($I5,'Optotune lens DB'!$B$5:$I$25,MATCH('Optotune lens DB'!$I$4,'Optotune lens DB'!$B$4:$I$4,0),0),"")</f>
        <v>100-200$</v>
      </c>
      <c r="K5" s="3" t="s">
        <v>119</v>
      </c>
      <c r="L5" s="35" t="str">
        <f>IFERROR(VLOOKUP($C5,'Entocentric lens DB'!$B$6:$U$312,MATCH('Entocentric lens DB'!$S$4,'Entocentric lens DB'!$B$4:$U$4,0),0),"")</f>
        <v>NA</v>
      </c>
      <c r="M5" s="41">
        <f>IF(ISBLANK(C5),"",'Entocentric lenses'!$H$3)</f>
        <v>2300</v>
      </c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38.46153846153846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2</v>
      </c>
      <c r="R5" s="82" t="s">
        <v>129</v>
      </c>
      <c r="S5" s="3" t="s">
        <v>130</v>
      </c>
    </row>
    <row r="6" spans="1:19">
      <c r="B6" s="3" t="str">
        <f>IFERROR(VLOOKUP($C6,'Entocentric lens DB'!$B$6:$U$312,MATCH('Entocentric lens DB'!$C$4,'Entocentric lens DB'!$B$4:$U$4,0),0),"")</f>
        <v>Lensation</v>
      </c>
      <c r="C6" s="49" t="s">
        <v>131</v>
      </c>
      <c r="D6" s="35">
        <f>IFERROR(VLOOKUP($C6,'Entocentric lens DB'!$B$6:$U$312,MATCH('Entocentric lens DB'!$D$4,'Entocentric lens DB'!$B$4:$U$4,0),0),"")</f>
        <v>12</v>
      </c>
      <c r="E6" s="35" t="str">
        <f>IFERROR(VLOOKUP($C6,'Entocentric lens DB'!$B$6:$U$312,MATCH('Entocentric lens DB'!$F$4,'Entocentric lens DB'!$B$4:$U$4,0),0),"")</f>
        <v>S-mount</v>
      </c>
      <c r="F6" s="35" t="str">
        <f>IFERROR(VLOOKUP($C6,'Entocentric lens DB'!$B$6:$U$312,MATCH('Entocentric lens DB'!$G$4,'Entocentric lens DB'!$B$4:$U$4,0),0),"")</f>
        <v>1/2.5"</v>
      </c>
      <c r="G6" s="35" t="str">
        <f>IFERROR(VLOOKUP($C6,'Entocentric lens DB'!$B$6:$U$312,MATCH('Entocentric lens DB'!$H$4,'Entocentric lens DB'!$B$4:$U$4,0),0),"")</f>
        <v>None</v>
      </c>
      <c r="H6" s="35" t="str">
        <f>IFERROR(VLOOKUP($C6,'Entocentric lens DB'!$B$6:$U$312,MATCH('Entocentric lens DB'!$Q$4,'Entocentric lens DB'!$B$4:$U$4,0),0),"")</f>
        <v>&lt;100$</v>
      </c>
      <c r="I6" s="42" t="str">
        <f>IFERROR(VLOOKUP($C6,'Entocentric lens DB'!$B$6:$U$312,MATCH('Entocentric lens DB'!$R$4,'Entocentric lens DB'!$B$4:$U$4,0),0),"")</f>
        <v>EL-16-40-TC-VIS-5D-C</v>
      </c>
      <c r="J6" s="35" t="str">
        <f>IFERROR(VLOOKUP($I6,'Optotune lens DB'!$B$5:$I$25,MATCH('Optotune lens DB'!$I$4,'Optotune lens DB'!$B$4:$I$4,0),0),"")</f>
        <v>500-1000$</v>
      </c>
      <c r="K6" s="3" t="s">
        <v>114</v>
      </c>
      <c r="L6" s="35" t="str">
        <f>IFERROR(VLOOKUP($C6,'Entocentric lens DB'!$B$6:$U$312,MATCH('Entocentric lens DB'!$S$4,'Entocentric lens DB'!$B$4:$U$4,0),0),"")</f>
        <v>&gt;=5 mm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200</v>
      </c>
      <c r="P6" s="35" t="s">
        <v>115</v>
      </c>
      <c r="Q6" s="45" t="str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/>
      </c>
      <c r="S6" s="3" t="s">
        <v>116</v>
      </c>
    </row>
    <row r="7" spans="1:19">
      <c r="B7" s="3" t="str">
        <f>IFERROR(VLOOKUP($C7,'Entocentric lens DB'!$B$6:$U$312,MATCH('Entocentric lens DB'!$C$4,'Entocentric lens DB'!$B$4:$U$4,0),0),"")</f>
        <v/>
      </c>
      <c r="C7" s="49"/>
      <c r="D7" s="35" t="str">
        <f>IFERROR(VLOOKUP($C7,'Entocentric lens DB'!$B$6:$U$312,MATCH('Entocentric lens DB'!$D$4,'Entocentric lens DB'!$B$4:$U$4,0),0),"")</f>
        <v/>
      </c>
      <c r="E7" s="35" t="str">
        <f>IFERROR(VLOOKUP($C7,'Entocentric lens DB'!$B$6:$U$312,MATCH('Entocentric lens DB'!$F$4,'Entocentric lens DB'!$B$4:$U$4,0),0),"")</f>
        <v/>
      </c>
      <c r="F7" s="35" t="str">
        <f>IFERROR(VLOOKUP($C7,'Entocentric lens DB'!$B$6:$U$312,MATCH('Entocentric lens DB'!$G$4,'Entocentric lens DB'!$B$4:$U$4,0),0),"")</f>
        <v/>
      </c>
      <c r="G7" s="35" t="str">
        <f>IFERROR(VLOOKUP($C7,'Entocentric lens DB'!$B$6:$U$312,MATCH('Entocentric lens DB'!$H$4,'Entocentric lens DB'!$B$4:$U$4,0),0),"")</f>
        <v/>
      </c>
      <c r="H7" s="35" t="str">
        <f>IFERROR(VLOOKUP($C7,'Entocentric lens DB'!$B$6:$U$312,MATCH('Entocentric lens DB'!$Q$4,'Entocentric lens DB'!$B$4:$U$4,0),0),"")</f>
        <v/>
      </c>
      <c r="I7" s="42" t="str">
        <f>IFERROR(VLOOKUP($C7,'Entocentric lens DB'!$B$6:$U$312,MATCH('Entocentric lens DB'!$R$4,'Entocentric lens DB'!$B$4:$U$4,0),0),"")</f>
        <v/>
      </c>
      <c r="J7" s="35" t="str">
        <f>IFERROR(VLOOKUP($I7,'Optotune lens DB'!$B$5:$I$25,MATCH('Optotune lens DB'!$I$4,'Optotune lens DB'!$B$4:$I$4,0),0),"")</f>
        <v/>
      </c>
      <c r="L7" s="35" t="str">
        <f>IFERROR(VLOOKUP($C7,'Entocentric lens DB'!$B$6:$U$312,MATCH('Entocentric lens DB'!$S$4,'Entocentric lens DB'!$B$4:$U$4,0),0),"")</f>
        <v/>
      </c>
      <c r="M7" s="41" t="str">
        <f>IF(ISBLANK(C7),"",'Entocentric lenses'!$H$3)</f>
        <v/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/>
      </c>
      <c r="O7" s="32" t="str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/>
      </c>
      <c r="P7" s="35"/>
      <c r="Q7" s="45" t="str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/>
      </c>
    </row>
    <row r="8" spans="1:19">
      <c r="B8" s="3" t="str">
        <f>IFERROR(VLOOKUP($C8,'Entocentric lens DB'!$B$6:$U$312,MATCH('Entocentric lens DB'!$C$4,'Entocentric lens DB'!$B$4:$U$4,0),0),"")</f>
        <v/>
      </c>
      <c r="C8" s="49"/>
      <c r="D8" s="35" t="str">
        <f>IFERROR(VLOOKUP($C8,'Entocentric lens DB'!$B$6:$U$312,MATCH('Entocentric lens DB'!$D$4,'Entocentric lens DB'!$B$4:$U$4,0),0),"")</f>
        <v/>
      </c>
      <c r="E8" s="35" t="str">
        <f>IFERROR(VLOOKUP($C8,'Entocentric lens DB'!$B$6:$U$312,MATCH('Entocentric lens DB'!$F$4,'Entocentric lens DB'!$B$4:$U$4,0),0),"")</f>
        <v/>
      </c>
      <c r="F8" s="35" t="str">
        <f>IFERROR(VLOOKUP($C8,'Entocentric lens DB'!$B$6:$U$312,MATCH('Entocentric lens DB'!$G$4,'Entocentric lens DB'!$B$4:$U$4,0),0),"")</f>
        <v/>
      </c>
      <c r="G8" s="35" t="str">
        <f>IFERROR(VLOOKUP($C8,'Entocentric lens DB'!$B$6:$U$312,MATCH('Entocentric lens DB'!$H$4,'Entocentric lens DB'!$B$4:$U$4,0),0),"")</f>
        <v/>
      </c>
      <c r="H8" s="35" t="str">
        <f>IFERROR(VLOOKUP($C8,'Entocentric lens DB'!$B$6:$U$312,MATCH('Entocentric lens DB'!$Q$4,'Entocentric lens DB'!$B$4:$U$4,0),0),"")</f>
        <v/>
      </c>
      <c r="I8" s="42" t="str">
        <f>IFERROR(VLOOKUP($C8,'Entocentric lens DB'!$B$6:$U$312,MATCH('Entocentric lens DB'!$R$4,'Entocentric lens DB'!$B$4:$U$4,0),0),"")</f>
        <v/>
      </c>
      <c r="J8" s="35" t="str">
        <f>IFERROR(VLOOKUP($I8,'Optotune lens DB'!$B$5:$I$25,MATCH('Optotune lens DB'!$I$4,'Optotune lens DB'!$B$4:$I$4,0),0),"")</f>
        <v/>
      </c>
      <c r="L8" s="35" t="str">
        <f>IFERROR(VLOOKUP($C8,'Entocentric lens DB'!$B$6:$U$312,MATCH('Entocentric lens DB'!$S$4,'Entocentric lens DB'!$B$4:$U$4,0),0),"")</f>
        <v/>
      </c>
      <c r="M8" s="41" t="str">
        <f>IF(ISBLANK(C8),"",'Entocentric lenses'!$H$3)</f>
        <v/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/>
      </c>
      <c r="O8" s="32" t="str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/>
      </c>
      <c r="P8" s="35"/>
      <c r="Q8" s="45" t="str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/>
      </c>
    </row>
    <row r="9" spans="1:19">
      <c r="B9" s="3" t="str">
        <f>IFERROR(VLOOKUP($C9,'Entocentric lens DB'!$B$6:$U$312,MATCH('Entocentric lens DB'!$C$4,'Entocentric lens DB'!$B$4:$U$4,0),0),"")</f>
        <v/>
      </c>
      <c r="C9" s="49"/>
      <c r="D9" s="35" t="str">
        <f>IFERROR(VLOOKUP($C9,'Entocentric lens DB'!$B$6:$U$312,MATCH('Entocentric lens DB'!$D$4,'Entocentric lens DB'!$B$4:$U$4,0),0),"")</f>
        <v/>
      </c>
      <c r="E9" s="35" t="str">
        <f>IFERROR(VLOOKUP($C9,'Entocentric lens DB'!$B$6:$U$312,MATCH('Entocentric lens DB'!$F$4,'Entocentric lens DB'!$B$4:$U$4,0),0),"")</f>
        <v/>
      </c>
      <c r="F9" s="35" t="str">
        <f>IFERROR(VLOOKUP($C9,'Entocentric lens DB'!$B$6:$U$312,MATCH('Entocentric lens DB'!$G$4,'Entocentric lens DB'!$B$4:$U$4,0),0),"")</f>
        <v/>
      </c>
      <c r="G9" s="35" t="str">
        <f>IFERROR(VLOOKUP($C9,'Entocentric lens DB'!$B$6:$U$312,MATCH('Entocentric lens DB'!$H$4,'Entocentric lens DB'!$B$4:$U$4,0),0),"")</f>
        <v/>
      </c>
      <c r="H9" s="35" t="str">
        <f>IFERROR(VLOOKUP($C9,'Entocentric lens DB'!$B$6:$U$312,MATCH('Entocentric lens DB'!$Q$4,'Entocentric lens DB'!$B$4:$U$4,0),0),"")</f>
        <v/>
      </c>
      <c r="I9" s="42" t="str">
        <f>IFERROR(VLOOKUP($C9,'Entocentric lens DB'!$B$6:$U$312,MATCH('Entocentric lens DB'!$R$4,'Entocentric lens DB'!$B$4:$U$4,0),0),"")</f>
        <v/>
      </c>
      <c r="J9" s="35" t="str">
        <f>IFERROR(VLOOKUP($I9,'Optotune lens DB'!$B$5:$I$25,MATCH('Optotune lens DB'!$I$4,'Optotune lens DB'!$B$4:$I$4,0),0),"")</f>
        <v/>
      </c>
      <c r="L9" s="35" t="str">
        <f>IFERROR(VLOOKUP($C9,'Entocentric lens DB'!$B$6:$U$312,MATCH('Entocentric lens DB'!$S$4,'Entocentric lens DB'!$B$4:$U$4,0),0),"")</f>
        <v/>
      </c>
      <c r="M9" s="41" t="str">
        <f>IF(ISBLANK(C9),"",'Entocentric lenses'!$H$3)</f>
        <v/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/>
      </c>
      <c r="O9" s="32" t="str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/>
      </c>
      <c r="P9" s="35"/>
      <c r="Q9" s="45" t="str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/>
      </c>
    </row>
    <row r="10" spans="1:19">
      <c r="B10" s="3" t="str">
        <f>IFERROR(VLOOKUP($C10,'Entocentric lens DB'!$B$6:$U$312,MATCH('Entocentric lens DB'!$C$4,'Entocentric lens DB'!$B$4:$U$4,0),0),"")</f>
        <v/>
      </c>
      <c r="C10" s="49"/>
      <c r="D10" s="35" t="str">
        <f>IFERROR(VLOOKUP($C10,'Entocentric lens DB'!$B$6:$U$312,MATCH('Entocentric lens DB'!$D$4,'Entocentric lens DB'!$B$4:$U$4,0),0),"")</f>
        <v/>
      </c>
      <c r="E10" s="35" t="str">
        <f>IFERROR(VLOOKUP($C10,'Entocentric lens DB'!$B$6:$U$312,MATCH('Entocentric lens DB'!$F$4,'Entocentric lens DB'!$B$4:$U$4,0),0),"")</f>
        <v/>
      </c>
      <c r="F10" s="35" t="str">
        <f>IFERROR(VLOOKUP($C10,'Entocentric lens DB'!$B$6:$U$312,MATCH('Entocentric lens DB'!$G$4,'Entocentric lens DB'!$B$4:$U$4,0),0),"")</f>
        <v/>
      </c>
      <c r="G10" s="35" t="str">
        <f>IFERROR(VLOOKUP($C10,'Entocentric lens DB'!$B$6:$U$312,MATCH('Entocentric lens DB'!$H$4,'Entocentric lens DB'!$B$4:$U$4,0),0),"")</f>
        <v/>
      </c>
      <c r="H10" s="35" t="str">
        <f>IFERROR(VLOOKUP($C10,'Entocentric lens DB'!$B$6:$U$312,MATCH('Entocentric lens DB'!$Q$4,'Entocentric lens DB'!$B$4:$U$4,0),0),"")</f>
        <v/>
      </c>
      <c r="I10" s="42" t="str">
        <f>IFERROR(VLOOKUP($C10,'Entocentric lens DB'!$B$6:$U$312,MATCH('Entocentric lens DB'!$R$4,'Entocentric lens DB'!$B$4:$U$4,0),0),"")</f>
        <v/>
      </c>
      <c r="J10" s="35" t="str">
        <f>IFERROR(VLOOKUP($I10,'Optotune lens DB'!$B$5:$I$25,MATCH('Optotune lens DB'!$I$4,'Optotune lens DB'!$B$4:$I$4,0),0),"")</f>
        <v/>
      </c>
      <c r="L10" s="35" t="str">
        <f>IFERROR(VLOOKUP($C10,'Entocentric lens DB'!$B$6:$U$312,MATCH('Entocentric lens DB'!$S$4,'Entocentric lens DB'!$B$4:$U$4,0),0),"")</f>
        <v/>
      </c>
      <c r="M10" s="41" t="str">
        <f>IF(ISBLANK(C10),"",'Entocentric lenses'!$H$3)</f>
        <v/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/>
      </c>
      <c r="O10" s="32" t="str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/>
      </c>
      <c r="P10" s="35"/>
      <c r="Q10" s="45" t="str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/>
      </c>
    </row>
    <row r="11" spans="1:19">
      <c r="B11" s="3" t="str">
        <f>IFERROR(VLOOKUP($C11,'Entocentric lens DB'!$B$6:$U$312,MATCH('Entocentric lens DB'!$C$4,'Entocentric lens DB'!$B$4:$U$4,0),0),"")</f>
        <v/>
      </c>
      <c r="D11" s="35" t="str">
        <f>IFERROR(VLOOKUP($C11,'Entocentric lens DB'!$B$6:$U$312,MATCH('Entocentric lens DB'!$D$4,'Entocentric lens DB'!$B$4:$U$4,0),0),"")</f>
        <v/>
      </c>
      <c r="E11" s="35" t="str">
        <f>IFERROR(VLOOKUP($C11,'Entocentric lens DB'!$B$6:$U$312,MATCH('Entocentric lens DB'!$F$4,'Entocentric lens DB'!$B$4:$U$4,0),0),"")</f>
        <v/>
      </c>
      <c r="F11" s="35" t="str">
        <f>IFERROR(VLOOKUP($C11,'Entocentric lens DB'!$B$6:$U$312,MATCH('Entocentric lens DB'!$G$4,'Entocentric lens DB'!$B$4:$U$4,0),0),"")</f>
        <v/>
      </c>
      <c r="G11" s="35" t="str">
        <f>IFERROR(VLOOKUP($C11,'Entocentric lens DB'!$B$6:$U$312,MATCH('Entocentric lens DB'!$H$4,'Entocentric lens DB'!$B$4:$U$4,0),0),"")</f>
        <v/>
      </c>
      <c r="H11" s="35" t="str">
        <f>IFERROR(VLOOKUP($C11,'Entocentric lens DB'!$B$6:$U$312,MATCH('Entocentric lens DB'!$Q$4,'Entocentric lens DB'!$B$4:$U$4,0),0),"")</f>
        <v/>
      </c>
      <c r="I11" s="42" t="str">
        <f>IFERROR(VLOOKUP($C11,'Entocentric lens DB'!$B$6:$U$312,MATCH('Entocentric lens DB'!$R$4,'Entocentric lens DB'!$B$4:$U$4,0),0),"")</f>
        <v/>
      </c>
      <c r="J11" s="35" t="str">
        <f>IFERROR(VLOOKUP($I11,'Optotune lens DB'!$B$5:$I$25,MATCH('Optotune lens DB'!$I$4,'Optotune lens DB'!$B$4:$I$4,0),0),"")</f>
        <v/>
      </c>
      <c r="L11" s="35" t="str">
        <f>IFERROR(VLOOKUP($C11,'Entocentric lens DB'!$B$6:$U$312,MATCH('Entocentric lens DB'!$S$4,'Entocentric lens DB'!$B$4:$U$4,0),0),"")</f>
        <v/>
      </c>
      <c r="M11" s="41" t="str">
        <f>IF(ISBLANK(C11),"",'Entocentric lenses'!$H$3)</f>
        <v/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/>
      </c>
      <c r="O11" s="32" t="str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/>
      </c>
      <c r="P11" s="35"/>
      <c r="Q11" s="45" t="str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/>
      </c>
    </row>
    <row r="12" spans="1:19">
      <c r="B12" s="3" t="str">
        <f>IFERROR(VLOOKUP($C12,'Entocentric lens DB'!$B$6:$U$312,MATCH('Entocentric lens DB'!$C$4,'Entocentric lens DB'!$B$4:$U$4,0),0),"")</f>
        <v/>
      </c>
      <c r="D12" s="35" t="str">
        <f>IFERROR(VLOOKUP($C12,'Entocentric lens DB'!$B$6:$U$312,MATCH('Entocentric lens DB'!$D$4,'Entocentric lens DB'!$B$4:$U$4,0),0),"")</f>
        <v/>
      </c>
      <c r="E12" s="35" t="str">
        <f>IFERROR(VLOOKUP($C12,'Entocentric lens DB'!$B$6:$U$312,MATCH('Entocentric lens DB'!$F$4,'Entocentric lens DB'!$B$4:$U$4,0),0),"")</f>
        <v/>
      </c>
      <c r="F12" s="35" t="str">
        <f>IFERROR(VLOOKUP($C12,'Entocentric lens DB'!$B$6:$U$312,MATCH('Entocentric lens DB'!$G$4,'Entocentric lens DB'!$B$4:$U$4,0),0),"")</f>
        <v/>
      </c>
      <c r="G12" s="35" t="str">
        <f>IFERROR(VLOOKUP($C12,'Entocentric lens DB'!$B$6:$U$312,MATCH('Entocentric lens DB'!$H$4,'Entocentric lens DB'!$B$4:$U$4,0),0),"")</f>
        <v/>
      </c>
      <c r="H12" s="35" t="str">
        <f>IFERROR(VLOOKUP($C12,'Entocentric lens DB'!$B$6:$U$312,MATCH('Entocentric lens DB'!$Q$4,'Entocentric lens DB'!$B$4:$U$4,0),0),"")</f>
        <v/>
      </c>
      <c r="I12" s="42" t="str">
        <f>IFERROR(VLOOKUP($C12,'Entocentric lens DB'!$B$6:$U$312,MATCH('Entocentric lens DB'!$R$4,'Entocentric lens DB'!$B$4:$U$4,0),0),"")</f>
        <v/>
      </c>
      <c r="J12" s="35" t="str">
        <f>IFERROR(VLOOKUP($I12,'Optotune lens DB'!$B$5:$I$25,MATCH('Optotune lens DB'!$I$4,'Optotune lens DB'!$B$4:$I$4,0),0),"")</f>
        <v/>
      </c>
      <c r="L12" s="35" t="str">
        <f>IFERROR(VLOOKUP($C12,'Entocentric lens DB'!$B$6:$U$312,MATCH('Entocentric lens DB'!$S$4,'Entocentric lens DB'!$B$4:$U$4,0),0),"")</f>
        <v/>
      </c>
      <c r="M12" s="41" t="str">
        <f>IF(ISBLANK(C12),"",'Entocentric lenses'!$H$3)</f>
        <v/>
      </c>
      <c r="N12" s="32" t="str">
        <f>IF(ISBLANK(C12),"",IF(IFERROR(1000/(1000/$M12+VLOOKUP($I12,'Optotune lens DB'!$B$5:$H$25,MATCH('Optotune lens DB'!$D$4,'Optotune lens DB'!$B$4:$H$4,0),0)),"inf")&lt;0,"inf",IFERROR(1000/(1000/$M12+VLOOKUP($I12,'Optotune lens DB'!$B$5:$H$25,MATCH('Optotune lens DB'!$D$4,'Optotune lens DB'!$B$4:$H$4,0),0)),"inf")))</f>
        <v/>
      </c>
      <c r="O12" s="32" t="str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/>
      </c>
      <c r="P12" s="35"/>
      <c r="Q12" s="45" t="str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/>
      </c>
    </row>
    <row r="13" spans="1:19">
      <c r="B13" s="3" t="str">
        <f>IFERROR(VLOOKUP($C13,'Entocentric lens DB'!$B$6:$U$312,MATCH('Entocentric lens DB'!$C$4,'Entocentric lens DB'!$B$4:$U$4,0),0),"")</f>
        <v/>
      </c>
      <c r="D13" s="35" t="str">
        <f>IFERROR(VLOOKUP($C13,'Entocentric lens DB'!$B$6:$U$312,MATCH('Entocentric lens DB'!$D$4,'Entocentric lens DB'!$B$4:$U$4,0),0),"")</f>
        <v/>
      </c>
      <c r="E13" s="35" t="str">
        <f>IFERROR(VLOOKUP($C13,'Entocentric lens DB'!$B$6:$U$312,MATCH('Entocentric lens DB'!$F$4,'Entocentric lens DB'!$B$4:$U$4,0),0),"")</f>
        <v/>
      </c>
      <c r="F13" s="35" t="str">
        <f>IFERROR(VLOOKUP($C13,'Entocentric lens DB'!$B$6:$U$312,MATCH('Entocentric lens DB'!$G$4,'Entocentric lens DB'!$B$4:$U$4,0),0),"")</f>
        <v/>
      </c>
      <c r="G13" s="35" t="str">
        <f>IFERROR(VLOOKUP($C13,'Entocentric lens DB'!$B$6:$U$312,MATCH('Entocentric lens DB'!$H$4,'Entocentric lens DB'!$B$4:$U$4,0),0),"")</f>
        <v/>
      </c>
      <c r="H13" s="35" t="str">
        <f>IFERROR(VLOOKUP($C13,'Entocentric lens DB'!$B$6:$U$312,MATCH('Entocentric lens DB'!$Q$4,'Entocentric lens DB'!$B$4:$U$4,0),0),"")</f>
        <v/>
      </c>
      <c r="I13" s="42" t="str">
        <f>IFERROR(VLOOKUP($C13,'Entocentric lens DB'!$B$6:$U$312,MATCH('Entocentric lens DB'!$R$4,'Entocentric lens DB'!$B$4:$U$4,0),0),"")</f>
        <v/>
      </c>
      <c r="J13" s="35" t="str">
        <f>IFERROR(VLOOKUP($I13,'Optotune lens DB'!$B$5:$I$25,MATCH('Optotune lens DB'!$I$4,'Optotune lens DB'!$B$4:$I$4,0),0),"")</f>
        <v/>
      </c>
      <c r="L13" s="35" t="str">
        <f>IFERROR(VLOOKUP($C13,'Entocentric lens DB'!$B$6:$U$312,MATCH('Entocentric lens DB'!$S$4,'Entocentric lens DB'!$B$4:$U$4,0),0),"")</f>
        <v/>
      </c>
      <c r="M13" s="41" t="str">
        <f>IF(ISBLANK(C13),"",'Entocentric lenses'!$H$3)</f>
        <v/>
      </c>
      <c r="N13" s="32"/>
      <c r="O13" s="32" t="str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/>
      </c>
      <c r="P13" s="35"/>
      <c r="Q13" s="45" t="str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/>
      </c>
    </row>
    <row r="14" spans="1:19">
      <c r="B14" s="3" t="str">
        <f>IFERROR(VLOOKUP($C14,'Entocentric lens DB'!$B$6:$U$312,MATCH('Entocentric lens DB'!$C$4,'Entocentric lens DB'!$B$4:$U$4,0),0),"")</f>
        <v/>
      </c>
      <c r="D14" s="35" t="str">
        <f>IFERROR(VLOOKUP($C14,'Entocentric lens DB'!$B$6:$U$312,MATCH('Entocentric lens DB'!$D$4,'Entocentric lens DB'!$B$4:$U$4,0),0),"")</f>
        <v/>
      </c>
      <c r="E14" s="35" t="str">
        <f>IFERROR(VLOOKUP($C14,'Entocentric lens DB'!$B$6:$U$312,MATCH('Entocentric lens DB'!$F$4,'Entocentric lens DB'!$B$4:$U$4,0),0),"")</f>
        <v/>
      </c>
      <c r="F14" s="35" t="str">
        <f>IFERROR(VLOOKUP($C14,'Entocentric lens DB'!$B$6:$U$312,MATCH('Entocentric lens DB'!$G$4,'Entocentric lens DB'!$B$4:$U$4,0),0),"")</f>
        <v/>
      </c>
      <c r="G14" s="35" t="str">
        <f>IFERROR(VLOOKUP($C14,'Entocentric lens DB'!$B$6:$U$312,MATCH('Entocentric lens DB'!$H$4,'Entocentric lens DB'!$B$4:$U$4,0),0),"")</f>
        <v/>
      </c>
      <c r="H14" s="35" t="str">
        <f>IFERROR(VLOOKUP($C14,'Entocentric lens DB'!$B$6:$U$312,MATCH('Entocentric lens DB'!$Q$4,'Entocentric lens DB'!$B$4:$U$4,0),0),"")</f>
        <v/>
      </c>
      <c r="I14" s="42" t="str">
        <f>IFERROR(VLOOKUP($C14,'Entocentric lens DB'!$B$6:$U$312,MATCH('Entocentric lens DB'!$R$4,'Entocentric lens DB'!$B$4:$U$4,0),0),"")</f>
        <v/>
      </c>
      <c r="J14" s="35" t="str">
        <f>IFERROR(VLOOKUP($I14,'Optotune lens DB'!$B$5:$I$25,MATCH('Optotune lens DB'!$I$4,'Optotune lens DB'!$B$4:$I$4,0),0),"")</f>
        <v/>
      </c>
      <c r="L14" s="35" t="str">
        <f>IFERROR(VLOOKUP($C14,'Entocentric lens DB'!$B$6:$U$312,MATCH('Entocentric lens DB'!$S$4,'Entocentric lens DB'!$B$4:$U$4,0),0),"")</f>
        <v/>
      </c>
      <c r="M14" s="41" t="str">
        <f>IF(ISBLANK(C14),"",'Entocentric lenses'!$H$3)</f>
        <v/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/>
      </c>
      <c r="O14" s="32" t="str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/>
      </c>
      <c r="P14" s="35"/>
      <c r="Q14" s="45" t="str">
        <f>IFERROR(IF(VLOOKUP($C14,'Entocentric lens DB'!$B$6:$U$312,MATCH('Entocentric lens DB'!$N$4,'Entocentric lens DB'!$B$4:$U$4,0),0)=0,"",VLOOKUP($C14,'Entocentric lens DB'!$B$6:$U$312,MATCH('Entocentric lens DB'!$N$4,'Entocentric lens DB'!$B$4:$U$4,0),0)),"")</f>
        <v/>
      </c>
    </row>
    <row r="15" spans="1:19">
      <c r="B15" s="3" t="str">
        <f>IFERROR(VLOOKUP($C15,'Entocentric lens DB'!$B$6:$U$312,MATCH('Entocentric lens DB'!$C$4,'Entocentric lens DB'!$B$4:$U$4,0),0),"")</f>
        <v/>
      </c>
      <c r="D15" s="35" t="str">
        <f>IFERROR(VLOOKUP($C15,'Entocentric lens DB'!$B$6:$U$312,MATCH('Entocentric lens DB'!$D$4,'Entocentric lens DB'!$B$4:$U$4,0),0),"")</f>
        <v/>
      </c>
      <c r="E15" s="35" t="str">
        <f>IFERROR(VLOOKUP($C15,'Entocentric lens DB'!$B$6:$U$312,MATCH('Entocentric lens DB'!$F$4,'Entocentric lens DB'!$B$4:$U$4,0),0),"")</f>
        <v/>
      </c>
      <c r="F15" s="35" t="str">
        <f>IFERROR(VLOOKUP($C15,'Entocentric lens DB'!$B$6:$U$312,MATCH('Entocentric lens DB'!$G$4,'Entocentric lens DB'!$B$4:$U$4,0),0),"")</f>
        <v/>
      </c>
      <c r="G15" s="35" t="str">
        <f>IFERROR(VLOOKUP($C15,'Entocentric lens DB'!$B$6:$U$312,MATCH('Entocentric lens DB'!$H$4,'Entocentric lens DB'!$B$4:$U$4,0),0),"")</f>
        <v/>
      </c>
      <c r="H15" s="35" t="str">
        <f>IFERROR(VLOOKUP($C15,'Entocentric lens DB'!$B$6:$U$312,MATCH('Entocentric lens DB'!$Q$4,'Entocentric lens DB'!$B$4:$U$4,0),0),"")</f>
        <v/>
      </c>
      <c r="I15" s="42" t="str">
        <f>IFERROR(VLOOKUP($C15,'Entocentric lens DB'!$B$6:$U$312,MATCH('Entocentric lens DB'!$R$4,'Entocentric lens DB'!$B$4:$U$4,0),0),"")</f>
        <v/>
      </c>
      <c r="J15" s="35" t="str">
        <f>IFERROR(VLOOKUP($I15,'Optotune lens DB'!$B$5:$I$25,MATCH('Optotune lens DB'!$I$4,'Optotune lens DB'!$B$4:$I$4,0),0),"")</f>
        <v/>
      </c>
      <c r="L15" s="35" t="str">
        <f>IFERROR(VLOOKUP($C15,'Entocentric lens DB'!$B$6:$U$312,MATCH('Entocentric lens DB'!$S$4,'Entocentric lens DB'!$B$4:$U$4,0),0),"")</f>
        <v/>
      </c>
      <c r="M15" s="41" t="str">
        <f>IF(ISBLANK(C15),"",'Entocentric lenses'!$H$3)</f>
        <v/>
      </c>
      <c r="N15" s="32" t="str">
        <f>IF(ISBLANK(C15),"",IF(IFERROR(1000/(1000/$M15+VLOOKUP($I15,'Optotune lens DB'!$B$5:$H$25,MATCH('Optotune lens DB'!$D$4,'Optotune lens DB'!$B$4:$H$4,0),0)),"inf")&lt;0,"inf",IFERROR(1000/(1000/$M15+VLOOKUP($I15,'Optotune lens DB'!$B$5:$H$25,MATCH('Optotune lens DB'!$D$4,'Optotune lens DB'!$B$4:$H$4,0),0)),"inf")))</f>
        <v/>
      </c>
      <c r="O15" s="32" t="str">
        <f>IF(ISBLANK(C15),"",IF(N15="inf",1000/(VLOOKUP($I15,'Optotune lens DB'!$B$5:$H$25,MATCH('Optotune lens DB'!$E$4,'Optotune lens DB'!$B$4:$H$4,0),0)-VLOOKUP($I15,'Optotune lens DB'!$B$5:$H$25,MATCH('Optotune lens DB'!$D$4,'Optotune lens DB'!$B$4:$H$4,0),0)),1000/(1000/$M15+VLOOKUP($I15,'Optotune lens DB'!$B$5:$H$25,MATCH('Optotune lens DB'!$E$4,'Optotune lens DB'!$B$4:$H$4,0),0))))</f>
        <v/>
      </c>
      <c r="P15" s="35"/>
      <c r="Q15" s="45" t="str">
        <f>IFERROR(IF(VLOOKUP($C15,'Entocentric lens DB'!$B$6:$U$312,MATCH('Entocentric lens DB'!$N$4,'Entocentric lens DB'!$B$4:$U$4,0),0)=0,"",VLOOKUP($C15,'Entocentric lens DB'!$B$6:$U$312,MATCH('Entocentric lens DB'!$N$4,'Entocentric lens DB'!$B$4:$U$4,0),0)),"")</f>
        <v/>
      </c>
    </row>
    <row r="16" spans="1:19">
      <c r="B16" s="3" t="str">
        <f>IFERROR(VLOOKUP($C16,'Entocentric lens DB'!$B$6:$U$312,MATCH('Entocentric lens DB'!$C$4,'Entocentric lens DB'!$B$4:$U$4,0),0),"")</f>
        <v/>
      </c>
      <c r="D16" s="35" t="str">
        <f>IFERROR(VLOOKUP($C16,'Entocentric lens DB'!$B$6:$U$312,MATCH('Entocentric lens DB'!$D$4,'Entocentric lens DB'!$B$4:$U$4,0),0),"")</f>
        <v/>
      </c>
      <c r="E16" s="35" t="str">
        <f>IFERROR(VLOOKUP($C16,'Entocentric lens DB'!$B$6:$U$312,MATCH('Entocentric lens DB'!$F$4,'Entocentric lens DB'!$B$4:$U$4,0),0),"")</f>
        <v/>
      </c>
      <c r="F16" s="35" t="str">
        <f>IFERROR(VLOOKUP($C16,'Entocentric lens DB'!$B$6:$U$312,MATCH('Entocentric lens DB'!$G$4,'Entocentric lens DB'!$B$4:$U$4,0),0),"")</f>
        <v/>
      </c>
      <c r="G16" s="35" t="str">
        <f>IFERROR(VLOOKUP($C16,'Entocentric lens DB'!$B$6:$U$312,MATCH('Entocentric lens DB'!$H$4,'Entocentric lens DB'!$B$4:$U$4,0),0),"")</f>
        <v/>
      </c>
      <c r="H16" s="35" t="str">
        <f>IFERROR(VLOOKUP($C16,'Entocentric lens DB'!$B$6:$U$312,MATCH('Entocentric lens DB'!$Q$4,'Entocentric lens DB'!$B$4:$U$4,0),0),"")</f>
        <v/>
      </c>
      <c r="I16" s="42" t="str">
        <f>IFERROR(VLOOKUP($C16,'Entocentric lens DB'!$B$6:$U$312,MATCH('Entocentric lens DB'!$R$4,'Entocentric lens DB'!$B$4:$U$4,0),0),"")</f>
        <v/>
      </c>
      <c r="J16" s="35" t="str">
        <f>IFERROR(VLOOKUP($I16,'Optotune lens DB'!$B$5:$I$25,MATCH('Optotune lens DB'!$I$4,'Optotune lens DB'!$B$4:$I$4,0),0),"")</f>
        <v/>
      </c>
      <c r="L16" s="35" t="str">
        <f>IFERROR(VLOOKUP($C16,'Entocentric lens DB'!$B$6:$U$312,MATCH('Entocentric lens DB'!$S$4,'Entocentric lens DB'!$B$4:$U$4,0),0),"")</f>
        <v/>
      </c>
      <c r="M16" s="41" t="str">
        <f>IF(ISBLANK(C16),"",'Entocentric lenses'!$H$3)</f>
        <v/>
      </c>
      <c r="N16" s="32" t="str">
        <f>IF(ISBLANK(C16),"",IF(IFERROR(1000/(1000/$M16+VLOOKUP($I16,'Optotune lens DB'!$B$5:$H$25,MATCH('Optotune lens DB'!$D$4,'Optotune lens DB'!$B$4:$H$4,0),0)),"inf")&lt;0,"inf",IFERROR(1000/(1000/$M16+VLOOKUP($I16,'Optotune lens DB'!$B$5:$H$25,MATCH('Optotune lens DB'!$D$4,'Optotune lens DB'!$B$4:$H$4,0),0)),"inf")))</f>
        <v/>
      </c>
      <c r="O16" s="32" t="str">
        <f>IF(ISBLANK(C16),"",IF(N16="inf",1000/(VLOOKUP($I16,'Optotune lens DB'!$B$5:$H$25,MATCH('Optotune lens DB'!$E$4,'Optotune lens DB'!$B$4:$H$4,0),0)-VLOOKUP($I16,'Optotune lens DB'!$B$5:$H$25,MATCH('Optotune lens DB'!$D$4,'Optotune lens DB'!$B$4:$H$4,0),0)),1000/(1000/$M16+VLOOKUP($I16,'Optotune lens DB'!$B$5:$H$25,MATCH('Optotune lens DB'!$E$4,'Optotune lens DB'!$B$4:$H$4,0),0))))</f>
        <v/>
      </c>
      <c r="P16" s="35"/>
      <c r="Q16" s="45" t="str">
        <f>IFERROR(IF(VLOOKUP($C16,'Entocentric lens DB'!$B$6:$U$312,MATCH('Entocentric lens DB'!$N$4,'Entocentric lens DB'!$B$4:$U$4,0),0)=0,"",VLOOKUP($C16,'Entocentric lens DB'!$B$6:$U$312,MATCH('Entocentric lens DB'!$N$4,'Entocentric lens DB'!$B$4:$U$4,0),0)),"")</f>
        <v/>
      </c>
    </row>
    <row r="17" spans="2:19">
      <c r="B17" s="3" t="str">
        <f>IFERROR(VLOOKUP($C17,'Entocentric lens DB'!$B$6:$U$312,MATCH('Entocentric lens DB'!$C$4,'Entocentric lens DB'!$B$4:$U$4,0),0),"")</f>
        <v/>
      </c>
      <c r="D17" s="35" t="str">
        <f>IFERROR(VLOOKUP($C17,'Entocentric lens DB'!$B$6:$U$312,MATCH('Entocentric lens DB'!$D$4,'Entocentric lens DB'!$B$4:$U$4,0),0),"")</f>
        <v/>
      </c>
      <c r="E17" s="35" t="str">
        <f>IFERROR(VLOOKUP($C17,'Entocentric lens DB'!$B$6:$U$312,MATCH('Entocentric lens DB'!$F$4,'Entocentric lens DB'!$B$4:$U$4,0),0),"")</f>
        <v/>
      </c>
      <c r="F17" s="35" t="str">
        <f>IFERROR(VLOOKUP($C17,'Entocentric lens DB'!$B$6:$U$312,MATCH('Entocentric lens DB'!$G$4,'Entocentric lens DB'!$B$4:$U$4,0),0),"")</f>
        <v/>
      </c>
      <c r="G17" s="35" t="str">
        <f>IFERROR(VLOOKUP($C17,'Entocentric lens DB'!$B$6:$U$312,MATCH('Entocentric lens DB'!$H$4,'Entocentric lens DB'!$B$4:$U$4,0),0),"")</f>
        <v/>
      </c>
      <c r="H17" s="35" t="str">
        <f>IFERROR(VLOOKUP($C17,'Entocentric lens DB'!$B$6:$U$312,MATCH('Entocentric lens DB'!$Q$4,'Entocentric lens DB'!$B$4:$U$4,0),0),"")</f>
        <v/>
      </c>
      <c r="I17" s="42" t="str">
        <f>IFERROR(VLOOKUP($C17,'Entocentric lens DB'!$B$6:$U$312,MATCH('Entocentric lens DB'!$R$4,'Entocentric lens DB'!$B$4:$U$4,0),0),"")</f>
        <v/>
      </c>
      <c r="J17" s="35" t="str">
        <f>IFERROR(VLOOKUP($I17,'Optotune lens DB'!$B$5:$I$25,MATCH('Optotune lens DB'!$I$4,'Optotune lens DB'!$B$4:$I$4,0),0),"")</f>
        <v/>
      </c>
      <c r="L17" s="35" t="str">
        <f>IFERROR(VLOOKUP($C17,'Entocentric lens DB'!$B$6:$U$312,MATCH('Entocentric lens DB'!$S$4,'Entocentric lens DB'!$B$4:$U$4,0),0),"")</f>
        <v/>
      </c>
      <c r="M17" s="41" t="str">
        <f>IF(ISBLANK(C17),"",'Entocentric lenses'!$H$3)</f>
        <v/>
      </c>
      <c r="N17" s="32" t="str">
        <f>IF(ISBLANK(C17),"",IF(IFERROR(1000/(1000/$M17+VLOOKUP($I17,'Optotune lens DB'!$B$5:$H$25,MATCH('Optotune lens DB'!$D$4,'Optotune lens DB'!$B$4:$H$4,0),0)),"inf")&lt;0,"inf",IFERROR(1000/(1000/$M17+VLOOKUP($I17,'Optotune lens DB'!$B$5:$H$25,MATCH('Optotune lens DB'!$D$4,'Optotune lens DB'!$B$4:$H$4,0),0)),"inf")))</f>
        <v/>
      </c>
      <c r="O17" s="32" t="str">
        <f>IF(ISBLANK(C17),"",IF(N17="inf",1000/(VLOOKUP($I17,'Optotune lens DB'!$B$5:$H$25,MATCH('Optotune lens DB'!$E$4,'Optotune lens DB'!$B$4:$H$4,0),0)-VLOOKUP($I17,'Optotune lens DB'!$B$5:$H$25,MATCH('Optotune lens DB'!$D$4,'Optotune lens DB'!$B$4:$H$4,0),0)),1000/(1000/$M17+VLOOKUP($I17,'Optotune lens DB'!$B$5:$H$25,MATCH('Optotune lens DB'!$E$4,'Optotune lens DB'!$B$4:$H$4,0),0))))</f>
        <v/>
      </c>
      <c r="P17" s="35"/>
      <c r="Q17" s="45" t="str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/>
      </c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IF(ISBLANK(C20),"",'Entocentric lenses'!$H$3)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/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43" t="s">
        <v>0</v>
      </c>
      <c r="Q21" s="44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phoneticPr fontId="20" type="noConversion"/>
  <dataValidations disablePrompts="1" count="4">
    <dataValidation type="list" allowBlank="1" showInputMessage="1" showErrorMessage="1" sqref="E5:E20" xr:uid="{00000000-0002-0000-0400-000000000000}">
      <formula1>Mounts</formula1>
    </dataValidation>
    <dataValidation type="list" allowBlank="1" showInputMessage="1" showErrorMessage="1" sqref="F5:F20" xr:uid="{00000000-0002-0000-0400-000001000000}">
      <formula1>Formats</formula1>
    </dataValidation>
    <dataValidation type="list" allowBlank="1" showInputMessage="1" showErrorMessage="1" sqref="G5:G20" xr:uid="{00000000-0002-0000-0400-000002000000}">
      <formula1>Filter</formula1>
    </dataValidation>
    <dataValidation type="list" allowBlank="1" showInputMessage="1" showErrorMessage="1" sqref="H5:H20 J5:J20" xr:uid="{00000000-0002-0000-0400-000003000000}">
      <formula1>Prices</formula1>
    </dataValidation>
  </dataValidations>
  <hyperlinks>
    <hyperlink ref="B2" location="'Entocentric lenses'!A1" display="Back to overview" xr:uid="{6CF3331B-83AE-40D4-BFB6-E99799E729B7}"/>
    <hyperlink ref="B23" location="'Entocentric lens DB'!A1" display="Entocentric lens database" xr:uid="{5B428083-602A-4666-8B37-E8ABA5CD84E4}"/>
    <hyperlink ref="R5" r:id="rId1" xr:uid="{E5425116-611A-4318-8C93-4B8F28A80985}"/>
  </hyperlinks>
  <pageMargins left="0.3" right="0.3" top="0.5" bottom="0.5" header="0.1" footer="0.1"/>
  <pageSetup paperSize="9" scale="54" orientation="landscape" r:id="rId2"/>
  <legacyDrawing r:id="rId3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53E8-B0C8-4F69-888B-A7DEF8E15235}">
  <sheetPr>
    <pageSetUpPr fitToPage="1"/>
  </sheetPr>
  <dimension ref="A1:O20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364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Sill Optics</v>
      </c>
      <c r="C5" s="156" t="s">
        <v>365</v>
      </c>
      <c r="D5" s="35">
        <f>IFERROR(VLOOKUP($C5,'Telecentric lens DB'!$B$4:$S$486,MATCH(D$4,'Telecentric lens DB'!$B$4:$S$4,0),0),"")</f>
        <v>0.193</v>
      </c>
      <c r="E5" s="35" t="str">
        <f>IFERROR(VLOOKUP($C5,'Telecentric lens DB'!$B$4:$S$486,MATCH(E$4,'Telecentric lens DB'!$B$4:$S$4,0),0),"")</f>
        <v>193.6 - 338.7</v>
      </c>
      <c r="F5" s="35" t="str">
        <f>IFERROR(VLOOKUP($C5,'Telecentric lens DB'!$B$4:$S$486,MATCH(F$4,'Telecentric lens DB'!$B$4:$S$4,0),0),"")</f>
        <v>C-mount</v>
      </c>
      <c r="G5" s="35" t="str">
        <f>IFERROR(VLOOKUP($C5,'Telecentric lens DB'!$B$4:$S$486,MATCH(G$4,'Telecentric lens DB'!$B$4:$S$4,0),0),"")</f>
        <v>1"</v>
      </c>
      <c r="H5" s="45" t="str">
        <f>IFERROR(IF(VLOOKUP($C5,'Telecentric lens DB'!$B$4:$S$486,MATCH(H$4,'Telecentric lens DB'!$B$4:$S$4,0),0)=0,"",VLOOKUP($C5,'Telecentric lens DB'!$B$4:$S$486,MATCH(H$4,'Telecentric lens DB'!$B$4:$S$4,0),0)),"")</f>
        <v/>
      </c>
      <c r="I5" s="153">
        <f>IFERROR(IF(VLOOKUP($C5,'Telecentric lens DB'!$B$4:$S$486,MATCH(I$4,'Telecentric lens DB'!$B$4:$S$4,0),0)=0,"",VLOOKUP($C5,'Telecentric lens DB'!$B$4:$S$486,MATCH(I$4,'Telecentric lens DB'!$B$4:$S$4,0),0)),"")</f>
        <v>0.01</v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>EL-16-40-TC-VIS-5D</v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On Request</v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B6" s="3" t="str">
        <f>IFERROR(VLOOKUP($C6,'Telecentric lens DB'!$B$4:$S$486,MATCH(B$4,'Telecentric lens DB'!$B$4:$S$4,0),0),"")</f>
        <v>Sill Optics</v>
      </c>
      <c r="C6" s="156" t="s">
        <v>330</v>
      </c>
      <c r="D6" s="35">
        <f>IFERROR(VLOOKUP($C6,'Telecentric lens DB'!$B$4:$S$486,MATCH(D$4,'Telecentric lens DB'!$B$4:$S$4,0),0),"")</f>
        <v>0.28899999999999998</v>
      </c>
      <c r="E6" s="35" t="str">
        <f>IFERROR(VLOOKUP($C6,'Telecentric lens DB'!$B$4:$S$486,MATCH(E$4,'Telecentric lens DB'!$B$4:$S$4,0),0),"")</f>
        <v>137.4 - 205.8</v>
      </c>
      <c r="F6" s="35" t="str">
        <f>IFERROR(VLOOKUP($C6,'Telecentric lens DB'!$B$4:$S$486,MATCH(F$4,'Telecentric lens DB'!$B$4:$S$4,0),0),"")</f>
        <v>C-mount</v>
      </c>
      <c r="G6" s="35" t="str">
        <f>IFERROR(VLOOKUP($C6,'Telecentric lens DB'!$B$4:$S$486,MATCH(G$4,'Telecentric lens DB'!$B$4:$S$4,0),0),"")</f>
        <v>1"</v>
      </c>
      <c r="H6" s="45" t="str">
        <f>IFERROR(IF(VLOOKUP($C6,'Telecentric lens DB'!$B$4:$S$486,MATCH(H$4,'Telecentric lens DB'!$B$4:$S$4,0),0)=0,"",VLOOKUP($C6,'Telecentric lens DB'!$B$4:$S$486,MATCH(H$4,'Telecentric lens DB'!$B$4:$S$4,0),0)),"")</f>
        <v/>
      </c>
      <c r="I6" s="153">
        <f>IFERROR(IF(VLOOKUP($C6,'Telecentric lens DB'!$B$4:$S$486,MATCH(I$4,'Telecentric lens DB'!$B$4:$S$4,0),0)=0,"",VLOOKUP($C6,'Telecentric lens DB'!$B$4:$S$486,MATCH(I$4,'Telecentric lens DB'!$B$4:$S$4,0),0)),"")</f>
        <v>0.02</v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>EL-16-40-TC-VIS-5D</v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>Yes</v>
      </c>
      <c r="M6" s="35" t="str">
        <f>IFERROR(IF(VLOOKUP($C6,'Telecentric lens DB'!$B$4:$S$486,MATCH(M$4,'Telecentric lens DB'!$B$4:$S$4,0),0)=0,"",VLOOKUP($C6,'Telecentric lens DB'!$B$4:$S$486,MATCH(M$4,'Telecentric lens DB'!$B$4:$S$4,0),0)),"")</f>
        <v>On Request</v>
      </c>
      <c r="N6" s="45" t="str">
        <f>IFERROR(IF(VLOOKUP($C6,'Telecentric lens DB'!$B$4:$S$486,MATCH(N$4,'Telecentric lens DB'!$B$4:$S$4,0),0)=0,"",VLOOKUP($C6,'Telecentric lens DB'!$B$4:$S$486,MATCH(N$4,'Telecentric lens DB'!$B$4:$S$4,0),0)),"")</f>
        <v/>
      </c>
    </row>
    <row r="7" spans="1:15">
      <c r="C7" s="156"/>
      <c r="D7" s="35"/>
      <c r="E7" s="35"/>
      <c r="F7" s="35"/>
      <c r="G7" s="35"/>
      <c r="H7" s="45"/>
      <c r="I7" s="153"/>
      <c r="J7" s="45"/>
      <c r="K7" s="42"/>
      <c r="L7" s="153"/>
      <c r="M7" s="35"/>
      <c r="N7" s="45"/>
    </row>
    <row r="8" spans="1:15">
      <c r="B8" s="3" t="str">
        <f>IFERROR(VLOOKUP($C8,'Telecentric lens DB'!$B$4:$S$486,MATCH(B$4,'Telecentric lens DB'!$B$4:$S$4,0),0),"")</f>
        <v/>
      </c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45" t="str">
        <f>IFERROR(IF(VLOOKUP($C8,'Telecentric lens DB'!$B$4:$S$486,MATCH(H$4,'Telecentric lens DB'!$B$4:$S$4,0),0)=0,"",VLOOKUP($C8,'Telecentric lens DB'!$B$4:$S$486,MATCH(H$4,'Telecentric lens DB'!$B$4:$S$4,0),0)),"")</f>
        <v/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/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C10" s="49"/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4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153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4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42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153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45" t="str">
        <f>IFERROR(IF(VLOOKUP($C17,'Telecentric lens DB'!$B$4:$S$486,MATCH(N$4,'Telecentric lens DB'!$B$4:$S$4,0),0)=0,"",VLOOKUP($C17,'Telecentric lens DB'!$B$4:$S$486,MATCH(N$4,'Telecentric lens DB'!$B$4:$S$4,0),0)),"")</f>
        <v/>
      </c>
    </row>
    <row r="18" spans="2:15">
      <c r="B18" s="31" t="s">
        <v>121</v>
      </c>
      <c r="C18" s="30" t="s">
        <v>0</v>
      </c>
      <c r="D18" s="30" t="s">
        <v>0</v>
      </c>
      <c r="E18" s="30"/>
      <c r="F18" s="30" t="s">
        <v>0</v>
      </c>
      <c r="G18" s="30" t="s">
        <v>0</v>
      </c>
      <c r="H18" s="30" t="s">
        <v>0</v>
      </c>
      <c r="I18" s="30" t="s">
        <v>0</v>
      </c>
      <c r="J18" s="30" t="s">
        <v>0</v>
      </c>
      <c r="K18" s="30" t="s">
        <v>0</v>
      </c>
      <c r="L18" s="30" t="s">
        <v>0</v>
      </c>
      <c r="M18" s="30" t="s">
        <v>0</v>
      </c>
      <c r="N18" s="30" t="s">
        <v>0</v>
      </c>
      <c r="O18" s="30" t="s">
        <v>0</v>
      </c>
    </row>
    <row r="20" spans="2:15">
      <c r="B20" s="8" t="s">
        <v>65</v>
      </c>
    </row>
  </sheetData>
  <dataValidations count="3">
    <dataValidation type="list" allowBlank="1" showInputMessage="1" showErrorMessage="1" sqref="M5:M17" xr:uid="{9BC4E030-3CCB-4AEF-8C88-54478BEC385F}">
      <formula1>Prices</formula1>
    </dataValidation>
    <dataValidation type="list" allowBlank="1" showInputMessage="1" showErrorMessage="1" sqref="G5:G17" xr:uid="{BB12E8E1-8FDE-451C-B48D-5D9ACC4BB85E}">
      <formula1>Formats</formula1>
    </dataValidation>
    <dataValidation type="list" allowBlank="1" showInputMessage="1" showErrorMessage="1" sqref="F5:F17" xr:uid="{1441BC0F-CD91-492C-BAB3-58DE3C3CDE83}">
      <formula1>Mounts</formula1>
    </dataValidation>
  </dataValidations>
  <hyperlinks>
    <hyperlink ref="B2" location="'Telecentric lenses'!A1" display="Back to overview" xr:uid="{15A50B2B-8768-4F75-BFF2-9DD8452248B2}"/>
    <hyperlink ref="B20" location="'Telecentric lens DB'!A1" display="Telecentric lens database" xr:uid="{E2AC04F3-7327-4C70-A071-7FABF3E8A697}"/>
    <hyperlink ref="C5" r:id="rId1" xr:uid="{221E0554-9589-49F1-A22E-0B158EC7A909}"/>
    <hyperlink ref="C6" r:id="rId2" xr:uid="{47343850-C801-4D08-9C48-393EE727895A}"/>
  </hyperlinks>
  <pageMargins left="0.3" right="0.3" top="0.5" bottom="0.5" header="0.1" footer="0.1"/>
  <pageSetup paperSize="9" scale="61" orientation="landscape" r:id="rId3"/>
  <legacyDrawing r:id="rId4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DBAEA-E2F4-433B-8289-52E580A78BD0}">
  <sheetPr>
    <pageSetUpPr fitToPage="1"/>
  </sheetPr>
  <dimension ref="A1:O20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366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Sill Optics</v>
      </c>
      <c r="C5" s="156" t="s">
        <v>334</v>
      </c>
      <c r="D5" s="35">
        <f>IFERROR(VLOOKUP($C5,'Telecentric lens DB'!$B$4:$S$486,MATCH(D$4,'Telecentric lens DB'!$B$4:$S$4,0),0),"")</f>
        <v>0.311</v>
      </c>
      <c r="E5" s="35" t="str">
        <f>IFERROR(VLOOKUP($C5,'Telecentric lens DB'!$B$4:$S$486,MATCH(E$4,'Telecentric lens DB'!$B$4:$S$4,0),0),"")</f>
        <v>155.1 - 211.2</v>
      </c>
      <c r="F5" s="35" t="str">
        <f>IFERROR(VLOOKUP($C5,'Telecentric lens DB'!$B$4:$S$486,MATCH(F$4,'Telecentric lens DB'!$B$4:$S$4,0),0),"")</f>
        <v>C-mount</v>
      </c>
      <c r="G5" s="35" t="str">
        <f>IFERROR(VLOOKUP($C5,'Telecentric lens DB'!$B$4:$S$486,MATCH(G$4,'Telecentric lens DB'!$B$4:$S$4,0),0),"")</f>
        <v>1"</v>
      </c>
      <c r="H5" s="45" t="str">
        <f>IFERROR(IF(VLOOKUP($C5,'Telecentric lens DB'!$B$4:$S$486,MATCH(H$4,'Telecentric lens DB'!$B$4:$S$4,0),0)=0,"",VLOOKUP($C5,'Telecentric lens DB'!$B$4:$S$486,MATCH(H$4,'Telecentric lens DB'!$B$4:$S$4,0),0)),"")</f>
        <v/>
      </c>
      <c r="I5" s="153">
        <f>IFERROR(IF(VLOOKUP($C5,'Telecentric lens DB'!$B$4:$S$486,MATCH(I$4,'Telecentric lens DB'!$B$4:$S$4,0),0)=0,"",VLOOKUP($C5,'Telecentric lens DB'!$B$4:$S$486,MATCH(I$4,'Telecentric lens DB'!$B$4:$S$4,0),0)),"")</f>
        <v>0.02</v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>EL-16-40-TC-VIS-5D</v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2000-3000$</v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B6" s="3" t="str">
        <f>IFERROR(VLOOKUP($C6,'Telecentric lens DB'!$B$4:$S$486,MATCH(B$4,'Telecentric lens DB'!$B$4:$S$4,0),0),"")</f>
        <v>Sill Optics</v>
      </c>
      <c r="C6" s="156" t="s">
        <v>330</v>
      </c>
      <c r="D6" s="35">
        <f>IFERROR(VLOOKUP($C6,'Telecentric lens DB'!$B$4:$S$486,MATCH(D$4,'Telecentric lens DB'!$B$4:$S$4,0),0),"")</f>
        <v>0.28899999999999998</v>
      </c>
      <c r="E6" s="35" t="str">
        <f>IFERROR(VLOOKUP($C6,'Telecentric lens DB'!$B$4:$S$486,MATCH(E$4,'Telecentric lens DB'!$B$4:$S$4,0),0),"")</f>
        <v>137.4 - 205.8</v>
      </c>
      <c r="F6" s="35" t="str">
        <f>IFERROR(VLOOKUP($C6,'Telecentric lens DB'!$B$4:$S$486,MATCH(F$4,'Telecentric lens DB'!$B$4:$S$4,0),0),"")</f>
        <v>C-mount</v>
      </c>
      <c r="G6" s="35" t="str">
        <f>IFERROR(VLOOKUP($C6,'Telecentric lens DB'!$B$4:$S$486,MATCH(G$4,'Telecentric lens DB'!$B$4:$S$4,0),0),"")</f>
        <v>1"</v>
      </c>
      <c r="H6" s="45" t="str">
        <f>IFERROR(IF(VLOOKUP($C6,'Telecentric lens DB'!$B$4:$S$486,MATCH(H$4,'Telecentric lens DB'!$B$4:$S$4,0),0)=0,"",VLOOKUP($C6,'Telecentric lens DB'!$B$4:$S$486,MATCH(H$4,'Telecentric lens DB'!$B$4:$S$4,0),0)),"")</f>
        <v/>
      </c>
      <c r="I6" s="153">
        <f>IFERROR(IF(VLOOKUP($C6,'Telecentric lens DB'!$B$4:$S$486,MATCH(I$4,'Telecentric lens DB'!$B$4:$S$4,0),0)=0,"",VLOOKUP($C6,'Telecentric lens DB'!$B$4:$S$486,MATCH(I$4,'Telecentric lens DB'!$B$4:$S$4,0),0)),"")</f>
        <v>0.02</v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>EL-16-40-TC-VIS-5D</v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>Yes</v>
      </c>
      <c r="M6" s="35" t="str">
        <f>IFERROR(IF(VLOOKUP($C6,'Telecentric lens DB'!$B$4:$S$486,MATCH(M$4,'Telecentric lens DB'!$B$4:$S$4,0),0)=0,"",VLOOKUP($C6,'Telecentric lens DB'!$B$4:$S$486,MATCH(M$4,'Telecentric lens DB'!$B$4:$S$4,0),0)),"")</f>
        <v>On Request</v>
      </c>
      <c r="N6" s="45" t="str">
        <f>IFERROR(IF(VLOOKUP($C6,'Telecentric lens DB'!$B$4:$S$486,MATCH(N$4,'Telecentric lens DB'!$B$4:$S$4,0),0)=0,"",VLOOKUP($C6,'Telecentric lens DB'!$B$4:$S$486,MATCH(N$4,'Telecentric lens DB'!$B$4:$S$4,0),0)),"")</f>
        <v/>
      </c>
    </row>
    <row r="7" spans="1:15">
      <c r="B7" s="3" t="str">
        <f>IFERROR(VLOOKUP($C7,'Telecentric lens DB'!$B$4:$S$486,MATCH(B$4,'Telecentric lens DB'!$B$4:$S$4,0),0),"")</f>
        <v>Linkhou</v>
      </c>
      <c r="C7" s="156" t="s">
        <v>367</v>
      </c>
      <c r="D7" s="35">
        <f>IFERROR(VLOOKUP($C7,'Telecentric lens DB'!$B$4:$S$486,MATCH(D$4,'Telecentric lens DB'!$B$4:$S$4,0),0),"")</f>
        <v>0.35</v>
      </c>
      <c r="E7" s="35" t="str">
        <f>IFERROR(VLOOKUP($C7,'Telecentric lens DB'!$B$4:$S$486,MATCH(E$4,'Telecentric lens DB'!$B$4:$S$4,0),0),"")</f>
        <v>130.0 - 150.0</v>
      </c>
      <c r="F7" s="35" t="str">
        <f>IFERROR(VLOOKUP($C7,'Telecentric lens DB'!$B$4:$S$486,MATCH(F$4,'Telecentric lens DB'!$B$4:$S$4,0),0),"")</f>
        <v>C-mount</v>
      </c>
      <c r="G7" s="35" t="str">
        <f>IFERROR(VLOOKUP($C7,'Telecentric lens DB'!$B$4:$S$486,MATCH(G$4,'Telecentric lens DB'!$B$4:$S$4,0),0),"")</f>
        <v>1"</v>
      </c>
      <c r="H7" s="45" t="str">
        <f>IFERROR(IF(VLOOKUP($C7,'Telecentric lens DB'!$B$4:$S$486,MATCH(H$4,'Telecentric lens DB'!$B$4:$S$4,0),0)=0,"",VLOOKUP($C7,'Telecentric lens DB'!$B$4:$S$486,MATCH(H$4,'Telecentric lens DB'!$B$4:$S$4,0),0)),"")</f>
        <v>F/6.5</v>
      </c>
      <c r="I7" s="153" t="str">
        <f>IFERROR(IF(VLOOKUP($C7,'Telecentric lens DB'!$B$4:$S$486,MATCH(I$4,'Telecentric lens DB'!$B$4:$S$4,0),0)=0,"",VLOOKUP($C7,'Telecentric lens DB'!$B$4:$S$486,MATCH(I$4,'Telecentric lens DB'!$B$4:$S$4,0),0)),"")</f>
        <v/>
      </c>
      <c r="J7" s="45" t="str">
        <f>IFERROR(IF(VLOOKUP($C7,'Telecentric lens DB'!$B$4:$S$486,MATCH(J$4,'Telecentric lens DB'!$B$4:$S$4,0),0)=0,"",VLOOKUP($C7,'Telecentric lens DB'!$B$4:$S$486,MATCH(J$4,'Telecentric lens DB'!$B$4:$S$4,0),0)),"")</f>
        <v/>
      </c>
      <c r="K7" s="42" t="str">
        <f>IFERROR(IF(VLOOKUP($C7,'Telecentric lens DB'!$B$4:$S$486,MATCH(K$4,'Telecentric lens DB'!$B$4:$S$4,0),0)=0,"",VLOOKUP($C7,'Telecentric lens DB'!$B$4:$S$486,MATCH(K$4,'Telecentric lens DB'!$B$4:$S$4,0),0)),"")</f>
        <v>EL-16-40-TC-VIS-5D-C</v>
      </c>
      <c r="L7" s="153" t="str">
        <f>IFERROR(IF(VLOOKUP($C7,'Telecentric lens DB'!$B$4:$S$486,MATCH(L$4,'Telecentric lens DB'!$B$4:$S$4,0),0)=0,"",VLOOKUP($C7,'Telecentric lens DB'!$B$4:$S$486,MATCH(L$4,'Telecentric lens DB'!$B$4:$S$4,0),0)),"")</f>
        <v/>
      </c>
      <c r="M7" s="35" t="str">
        <f>IFERROR(IF(VLOOKUP($C7,'Telecentric lens DB'!$B$4:$S$486,MATCH(M$4,'Telecentric lens DB'!$B$4:$S$4,0),0)=0,"",VLOOKUP($C7,'Telecentric lens DB'!$B$4:$S$486,MATCH(M$4,'Telecentric lens DB'!$B$4:$S$4,0),0)),"")</f>
        <v>2000-3000$</v>
      </c>
      <c r="N7" s="45" t="str">
        <f>IFERROR(IF(VLOOKUP($C7,'Telecentric lens DB'!$B$4:$S$486,MATCH(N$4,'Telecentric lens DB'!$B$4:$S$4,0),0)=0,"",VLOOKUP($C7,'Telecentric lens DB'!$B$4:$S$486,MATCH(N$4,'Telecentric lens DB'!$B$4:$S$4,0),0)),"")</f>
        <v/>
      </c>
    </row>
    <row r="8" spans="1:15">
      <c r="B8" s="3" t="str">
        <f>IFERROR(VLOOKUP($C8,'Telecentric lens DB'!$B$4:$S$486,MATCH(B$4,'Telecentric lens DB'!$B$4:$S$4,0),0),"")</f>
        <v/>
      </c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45" t="str">
        <f>IFERROR(IF(VLOOKUP($C8,'Telecentric lens DB'!$B$4:$S$486,MATCH(H$4,'Telecentric lens DB'!$B$4:$S$4,0),0)=0,"",VLOOKUP($C8,'Telecentric lens DB'!$B$4:$S$486,MATCH(H$4,'Telecentric lens DB'!$B$4:$S$4,0),0)),"")</f>
        <v/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/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C10" s="49"/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4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153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4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42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153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45" t="str">
        <f>IFERROR(IF(VLOOKUP($C17,'Telecentric lens DB'!$B$4:$S$486,MATCH(N$4,'Telecentric lens DB'!$B$4:$S$4,0),0)=0,"",VLOOKUP($C17,'Telecentric lens DB'!$B$4:$S$486,MATCH(N$4,'Telecentric lens DB'!$B$4:$S$4,0),0)),"")</f>
        <v/>
      </c>
    </row>
    <row r="18" spans="2:15">
      <c r="B18" s="31" t="s">
        <v>121</v>
      </c>
      <c r="C18" s="30" t="s">
        <v>0</v>
      </c>
      <c r="D18" s="30" t="s">
        <v>0</v>
      </c>
      <c r="E18" s="30"/>
      <c r="F18" s="30" t="s">
        <v>0</v>
      </c>
      <c r="G18" s="30" t="s">
        <v>0</v>
      </c>
      <c r="H18" s="30" t="s">
        <v>0</v>
      </c>
      <c r="I18" s="30" t="s">
        <v>0</v>
      </c>
      <c r="J18" s="30" t="s">
        <v>0</v>
      </c>
      <c r="K18" s="30" t="s">
        <v>0</v>
      </c>
      <c r="L18" s="30" t="s">
        <v>0</v>
      </c>
      <c r="M18" s="30" t="s">
        <v>0</v>
      </c>
      <c r="N18" s="30" t="s">
        <v>0</v>
      </c>
      <c r="O18" s="30" t="s">
        <v>0</v>
      </c>
    </row>
    <row r="20" spans="2:15">
      <c r="B20" s="8" t="s">
        <v>65</v>
      </c>
    </row>
  </sheetData>
  <phoneticPr fontId="46" type="noConversion"/>
  <dataValidations count="3">
    <dataValidation type="list" allowBlank="1" showInputMessage="1" showErrorMessage="1" sqref="F5:F17" xr:uid="{A7FE4D19-611C-4D56-B5AF-A62C9B23F294}">
      <formula1>Mounts</formula1>
    </dataValidation>
    <dataValidation type="list" allowBlank="1" showInputMessage="1" showErrorMessage="1" sqref="G5:G17" xr:uid="{4005B8C5-4235-49FD-A2E4-AEEB6DAA94E7}">
      <formula1>Formats</formula1>
    </dataValidation>
    <dataValidation type="list" allowBlank="1" showInputMessage="1" showErrorMessage="1" sqref="M5:M17" xr:uid="{B70BED72-0F04-4EFF-BC19-31530E2A60AB}">
      <formula1>Prices</formula1>
    </dataValidation>
  </dataValidations>
  <hyperlinks>
    <hyperlink ref="B2" location="'Telecentric lenses'!A1" display="Back to overview" xr:uid="{DEE49DD0-6E68-49C2-BF04-718C9185C0F6}"/>
    <hyperlink ref="B20" location="'Telecentric lens DB'!A1" display="Telecentric lens database" xr:uid="{4C2778F5-FB3C-4EBC-84AA-D07AEA7BB9F1}"/>
    <hyperlink ref="C5" r:id="rId1" xr:uid="{FE4E4A46-735C-4AD8-92BF-02C18DC1ADE0}"/>
    <hyperlink ref="C6" r:id="rId2" xr:uid="{82CCD1B7-61EA-4D59-8829-2AE63A3B1D48}"/>
  </hyperlinks>
  <pageMargins left="0.3" right="0.3" top="0.5" bottom="0.5" header="0.1" footer="0.1"/>
  <pageSetup paperSize="9" scale="61" orientation="landscape" r:id="rId3"/>
  <legacyDrawing r:id="rId4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8338-6054-445D-B997-FD446C042B01}">
  <sheetPr>
    <pageSetUpPr fitToPage="1"/>
  </sheetPr>
  <dimension ref="A1:O20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368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Sill Optics</v>
      </c>
      <c r="C5" s="156" t="s">
        <v>339</v>
      </c>
      <c r="D5" s="35">
        <f>IFERROR(VLOOKUP($C5,'Telecentric lens DB'!$B$4:$S$486,MATCH(D$4,'Telecentric lens DB'!$B$4:$S$4,0),0),"")</f>
        <v>0.57799999999999996</v>
      </c>
      <c r="E5" s="35" t="str">
        <f>IFERROR(VLOOKUP($C5,'Telecentric lens DB'!$B$4:$S$486,MATCH(E$4,'Telecentric lens DB'!$B$4:$S$4,0),0),"")</f>
        <v>81.8 - 98.2</v>
      </c>
      <c r="F5" s="35" t="str">
        <f>IFERROR(VLOOKUP($C5,'Telecentric lens DB'!$B$4:$S$486,MATCH(F$4,'Telecentric lens DB'!$B$4:$S$4,0),0),"")</f>
        <v>C-mount</v>
      </c>
      <c r="G5" s="35" t="str">
        <f>IFERROR(VLOOKUP($C5,'Telecentric lens DB'!$B$4:$S$486,MATCH(G$4,'Telecentric lens DB'!$B$4:$S$4,0),0),"")</f>
        <v>1"</v>
      </c>
      <c r="H5" s="45" t="str">
        <f>IFERROR(IF(VLOOKUP($C5,'Telecentric lens DB'!$B$4:$S$486,MATCH(H$4,'Telecentric lens DB'!$B$4:$S$4,0),0)=0,"",VLOOKUP($C5,'Telecentric lens DB'!$B$4:$S$486,MATCH(H$4,'Telecentric lens DB'!$B$4:$S$4,0),0)),"")</f>
        <v/>
      </c>
      <c r="I5" s="153">
        <f>IFERROR(IF(VLOOKUP($C5,'Telecentric lens DB'!$B$4:$S$486,MATCH(I$4,'Telecentric lens DB'!$B$4:$S$4,0),0)=0,"",VLOOKUP($C5,'Telecentric lens DB'!$B$4:$S$486,MATCH(I$4,'Telecentric lens DB'!$B$4:$S$4,0),0)),"")</f>
        <v>0.03</v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>EL-16-40-TC-VIS-5D</v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>Yes</v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2000-3000$</v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B6" s="3" t="str">
        <f>IFERROR(VLOOKUP($C6,'Telecentric lens DB'!$B$4:$S$486,MATCH(B$4,'Telecentric lens DB'!$B$4:$S$4,0),0),"")</f>
        <v>Linkhou</v>
      </c>
      <c r="C6" s="156" t="s">
        <v>369</v>
      </c>
      <c r="D6" s="35">
        <f>IFERROR(VLOOKUP($C6,'Telecentric lens DB'!$B$4:$S$486,MATCH(D$4,'Telecentric lens DB'!$B$4:$S$4,0),0),"")</f>
        <v>0.5</v>
      </c>
      <c r="E6" s="35" t="str">
        <f>IFERROR(VLOOKUP($C6,'Telecentric lens DB'!$B$4:$S$486,MATCH(E$4,'Telecentric lens DB'!$B$4:$S$4,0),0),"")</f>
        <v>106.0 - 122.0</v>
      </c>
      <c r="F6" s="35" t="str">
        <f>IFERROR(VLOOKUP($C6,'Telecentric lens DB'!$B$4:$S$486,MATCH(F$4,'Telecentric lens DB'!$B$4:$S$4,0),0),"")</f>
        <v>C-mount</v>
      </c>
      <c r="G6" s="35" t="str">
        <f>IFERROR(VLOOKUP($C6,'Telecentric lens DB'!$B$4:$S$486,MATCH(G$4,'Telecentric lens DB'!$B$4:$S$4,0),0),"")</f>
        <v>1"</v>
      </c>
      <c r="H6" s="45" t="str">
        <f>IFERROR(IF(VLOOKUP($C6,'Telecentric lens DB'!$B$4:$S$486,MATCH(H$4,'Telecentric lens DB'!$B$4:$S$4,0),0)=0,"",VLOOKUP($C6,'Telecentric lens DB'!$B$4:$S$486,MATCH(H$4,'Telecentric lens DB'!$B$4:$S$4,0),0)),"")</f>
        <v>F/7.2</v>
      </c>
      <c r="I6" s="153" t="str">
        <f>IFERROR(IF(VLOOKUP($C6,'Telecentric lens DB'!$B$4:$S$486,MATCH(I$4,'Telecentric lens DB'!$B$4:$S$4,0),0)=0,"",VLOOKUP($C6,'Telecentric lens DB'!$B$4:$S$486,MATCH(I$4,'Telecentric lens DB'!$B$4:$S$4,0),0)),"")</f>
        <v/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>EL-16-40-TC-VIS-5D-C</v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/>
      </c>
      <c r="M6" s="35" t="str">
        <f>IFERROR(IF(VLOOKUP($C6,'Telecentric lens DB'!$B$4:$S$486,MATCH(M$4,'Telecentric lens DB'!$B$4:$S$4,0),0)=0,"",VLOOKUP($C6,'Telecentric lens DB'!$B$4:$S$486,MATCH(M$4,'Telecentric lens DB'!$B$4:$S$4,0),0)),"")</f>
        <v>2000-3000$</v>
      </c>
      <c r="N6" s="45" t="str">
        <f>IFERROR(IF(VLOOKUP($C6,'Telecentric lens DB'!$B$4:$S$486,MATCH(N$4,'Telecentric lens DB'!$B$4:$S$4,0),0)=0,"",VLOOKUP($C6,'Telecentric lens DB'!$B$4:$S$486,MATCH(N$4,'Telecentric lens DB'!$B$4:$S$4,0),0)),"")</f>
        <v/>
      </c>
    </row>
    <row r="7" spans="1:15">
      <c r="B7" s="3" t="str">
        <f>IFERROR(VLOOKUP($C7,'Telecentric lens DB'!$B$4:$S$486,MATCH(B$4,'Telecentric lens DB'!$B$4:$S$4,0),0),"")</f>
        <v>OPT</v>
      </c>
      <c r="C7" s="156" t="s">
        <v>856</v>
      </c>
      <c r="D7" s="35">
        <f>IFERROR(VLOOKUP($C7,'Telecentric lens DB'!$B$4:$S$486,MATCH(D$4,'Telecentric lens DB'!$B$4:$S$4,0),0),"")</f>
        <v>0.5</v>
      </c>
      <c r="E7" s="35" t="str">
        <f>IFERROR(VLOOKUP($C7,'Telecentric lens DB'!$B$4:$S$486,MATCH(E$4,'Telecentric lens DB'!$B$4:$S$4,0),0),"")</f>
        <v>105 - 112.8</v>
      </c>
      <c r="F7" s="35" t="str">
        <f>IFERROR(VLOOKUP($C7,'Telecentric lens DB'!$B$4:$S$486,MATCH(F$4,'Telecentric lens DB'!$B$4:$S$4,0),0),"")</f>
        <v>C-mount</v>
      </c>
      <c r="G7" s="35" t="str">
        <f>IFERROR(VLOOKUP($C7,'Telecentric lens DB'!$B$4:$S$486,MATCH(G$4,'Telecentric lens DB'!$B$4:$S$4,0),0),"")</f>
        <v>1.1"</v>
      </c>
      <c r="H7" s="45" t="str">
        <f>IFERROR(IF(VLOOKUP($C7,'Telecentric lens DB'!$B$4:$S$486,MATCH(H$4,'Telecentric lens DB'!$B$4:$S$4,0),0)=0,"",VLOOKUP($C7,'Telecentric lens DB'!$B$4:$S$486,MATCH(H$4,'Telecentric lens DB'!$B$4:$S$4,0),0)),"")</f>
        <v>F/6.5-44</v>
      </c>
      <c r="I7" s="153">
        <f>IFERROR(IF(VLOOKUP($C7,'Telecentric lens DB'!$B$4:$S$486,MATCH(I$4,'Telecentric lens DB'!$B$4:$S$4,0),0)=0,"",VLOOKUP($C7,'Telecentric lens DB'!$B$4:$S$486,MATCH(I$4,'Telecentric lens DB'!$B$4:$S$4,0),0)),"")</f>
        <v>3.8460000000000001E-2</v>
      </c>
      <c r="J7" s="45" t="str">
        <f>IFERROR(IF(VLOOKUP($C7,'Telecentric lens DB'!$B$4:$S$486,MATCH(J$4,'Telecentric lens DB'!$B$4:$S$4,0),0)=0,"",VLOOKUP($C7,'Telecentric lens DB'!$B$4:$S$486,MATCH(J$4,'Telecentric lens DB'!$B$4:$S$4,0),0)),"")</f>
        <v/>
      </c>
      <c r="K7" s="42" t="str">
        <f>IFERROR(IF(VLOOKUP($C7,'Telecentric lens DB'!$B$4:$S$486,MATCH(K$4,'Telecentric lens DB'!$B$4:$S$4,0),0)=0,"",VLOOKUP($C7,'Telecentric lens DB'!$B$4:$S$486,MATCH(K$4,'Telecentric lens DB'!$B$4:$S$4,0),0)),"")</f>
        <v>EL-12-30-VIS-16D</v>
      </c>
      <c r="L7" s="153" t="str">
        <f>IFERROR(IF(VLOOKUP($C7,'Telecentric lens DB'!$B$4:$S$486,MATCH(L$4,'Telecentric lens DB'!$B$4:$S$4,0),0)=0,"",VLOOKUP($C7,'Telecentric lens DB'!$B$4:$S$486,MATCH(L$4,'Telecentric lens DB'!$B$4:$S$4,0),0)),"")</f>
        <v>No</v>
      </c>
      <c r="M7" s="35" t="str">
        <f>IFERROR(IF(VLOOKUP($C7,'Telecentric lens DB'!$B$4:$S$486,MATCH(M$4,'Telecentric lens DB'!$B$4:$S$4,0),0)=0,"",VLOOKUP($C7,'Telecentric lens DB'!$B$4:$S$486,MATCH(M$4,'Telecentric lens DB'!$B$4:$S$4,0),0)),"")</f>
        <v>1500-2000$</v>
      </c>
      <c r="N7" s="45" t="str">
        <f>IFERROR(IF(VLOOKUP($C7,'Telecentric lens DB'!$B$4:$S$486,MATCH(N$4,'Telecentric lens DB'!$B$4:$S$4,0),0)=0,"",VLOOKUP($C7,'Telecentric lens DB'!$B$4:$S$486,MATCH(N$4,'Telecentric lens DB'!$B$4:$S$4,0),0)),"")</f>
        <v/>
      </c>
    </row>
    <row r="8" spans="1:15">
      <c r="B8" s="3" t="str">
        <f>IFERROR(VLOOKUP($C8,'Telecentric lens DB'!$B$4:$S$486,MATCH(B$4,'Telecentric lens DB'!$B$4:$S$4,0),0),"")</f>
        <v/>
      </c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45" t="str">
        <f>IFERROR(IF(VLOOKUP($C8,'Telecentric lens DB'!$B$4:$S$486,MATCH(H$4,'Telecentric lens DB'!$B$4:$S$4,0),0)=0,"",VLOOKUP($C8,'Telecentric lens DB'!$B$4:$S$486,MATCH(H$4,'Telecentric lens DB'!$B$4:$S$4,0),0)),"")</f>
        <v/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/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C10" s="49"/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4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153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4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42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153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45" t="str">
        <f>IFERROR(IF(VLOOKUP($C17,'Telecentric lens DB'!$B$4:$S$486,MATCH(N$4,'Telecentric lens DB'!$B$4:$S$4,0),0)=0,"",VLOOKUP($C17,'Telecentric lens DB'!$B$4:$S$486,MATCH(N$4,'Telecentric lens DB'!$B$4:$S$4,0),0)),"")</f>
        <v/>
      </c>
    </row>
    <row r="18" spans="2:15">
      <c r="B18" s="31" t="s">
        <v>121</v>
      </c>
      <c r="C18" s="30" t="s">
        <v>0</v>
      </c>
      <c r="D18" s="30" t="s">
        <v>0</v>
      </c>
      <c r="E18" s="30"/>
      <c r="F18" s="30" t="s">
        <v>0</v>
      </c>
      <c r="G18" s="30" t="s">
        <v>0</v>
      </c>
      <c r="H18" s="30" t="s">
        <v>0</v>
      </c>
      <c r="I18" s="30" t="s">
        <v>0</v>
      </c>
      <c r="J18" s="30" t="s">
        <v>0</v>
      </c>
      <c r="K18" s="30" t="s">
        <v>0</v>
      </c>
      <c r="L18" s="30" t="s">
        <v>0</v>
      </c>
      <c r="M18" s="30" t="s">
        <v>0</v>
      </c>
      <c r="N18" s="30" t="s">
        <v>0</v>
      </c>
      <c r="O18" s="30" t="s">
        <v>0</v>
      </c>
    </row>
    <row r="20" spans="2:15">
      <c r="B20" s="8" t="s">
        <v>65</v>
      </c>
    </row>
  </sheetData>
  <dataValidations count="3">
    <dataValidation type="list" allowBlank="1" showInputMessage="1" showErrorMessage="1" sqref="M5:M17" xr:uid="{FA9E32CD-2612-443D-8E0B-EE1A7B6B3D79}">
      <formula1>Prices</formula1>
    </dataValidation>
    <dataValidation type="list" allowBlank="1" showInputMessage="1" showErrorMessage="1" sqref="G5:G17" xr:uid="{34919785-28DA-45F9-924A-3BCA268CCB28}">
      <formula1>Formats</formula1>
    </dataValidation>
    <dataValidation type="list" allowBlank="1" showInputMessage="1" showErrorMessage="1" sqref="F5:F17" xr:uid="{9FD244BD-779E-41E5-9DFB-5FFF08F80902}">
      <formula1>Mounts</formula1>
    </dataValidation>
  </dataValidations>
  <hyperlinks>
    <hyperlink ref="B2" location="'Telecentric lenses'!A1" display="Back to overview" xr:uid="{95152174-A30F-424D-93C5-69083AC17264}"/>
    <hyperlink ref="B20" location="'Telecentric lens DB'!A1" display="Telecentric lens database" xr:uid="{0D39871B-21D9-47E9-8712-BFB0E860D500}"/>
    <hyperlink ref="C5" r:id="rId1" xr:uid="{C7DC024E-6B1C-4E8C-AA0D-ABC07C9EF3F4}"/>
    <hyperlink ref="C7" r:id="rId2" xr:uid="{81D7E9D5-A5C8-4E5A-90DA-E33F2350EE07}"/>
  </hyperlinks>
  <pageMargins left="0.3" right="0.3" top="0.5" bottom="0.5" header="0.1" footer="0.1"/>
  <pageSetup paperSize="9" scale="61" orientation="landscape" r:id="rId3"/>
  <legacyDrawing r:id="rId4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ED15A-A118-4BD3-8053-B0AC64906DD7}">
  <sheetPr>
    <pageSetUpPr fitToPage="1"/>
  </sheetPr>
  <dimension ref="A1:O20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Sill Optics</v>
      </c>
      <c r="C5" s="156" t="s">
        <v>339</v>
      </c>
      <c r="D5" s="35">
        <f>IFERROR(VLOOKUP($C5,'Telecentric lens DB'!$B$4:$S$486,MATCH(D$4,'Telecentric lens DB'!$B$4:$S$4,0),0),"")</f>
        <v>0.57799999999999996</v>
      </c>
      <c r="E5" s="35" t="str">
        <f>IFERROR(VLOOKUP($C5,'Telecentric lens DB'!$B$4:$S$486,MATCH(E$4,'Telecentric lens DB'!$B$4:$S$4,0),0),"")</f>
        <v>81.8 - 98.2</v>
      </c>
      <c r="F5" s="35" t="str">
        <f>IFERROR(VLOOKUP($C5,'Telecentric lens DB'!$B$4:$S$486,MATCH(F$4,'Telecentric lens DB'!$B$4:$S$4,0),0),"")</f>
        <v>C-mount</v>
      </c>
      <c r="G5" s="35" t="str">
        <f>IFERROR(VLOOKUP($C5,'Telecentric lens DB'!$B$4:$S$486,MATCH(G$4,'Telecentric lens DB'!$B$4:$S$4,0),0),"")</f>
        <v>1"</v>
      </c>
      <c r="H5" s="45" t="str">
        <f>IFERROR(IF(VLOOKUP($C5,'Telecentric lens DB'!$B$4:$S$486,MATCH(H$4,'Telecentric lens DB'!$B$4:$S$4,0),0)=0,"",VLOOKUP($C5,'Telecentric lens DB'!$B$4:$S$486,MATCH(H$4,'Telecentric lens DB'!$B$4:$S$4,0),0)),"")</f>
        <v/>
      </c>
      <c r="I5" s="153">
        <f>IFERROR(IF(VLOOKUP($C5,'Telecentric lens DB'!$B$4:$S$486,MATCH(I$4,'Telecentric lens DB'!$B$4:$S$4,0),0)=0,"",VLOOKUP($C5,'Telecentric lens DB'!$B$4:$S$486,MATCH(I$4,'Telecentric lens DB'!$B$4:$S$4,0),0)),"")</f>
        <v>0.03</v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>EL-16-40-TC-VIS-5D</v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>Yes</v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2000-3000$</v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B6" s="3" t="str">
        <f>IFERROR(VLOOKUP($C6,'Telecentric lens DB'!$B$4:$S$486,MATCH(B$4,'Telecentric lens DB'!$B$4:$S$4,0),0),"")</f>
        <v>Linkhou</v>
      </c>
      <c r="C6" s="156" t="s">
        <v>371</v>
      </c>
      <c r="D6" s="35">
        <f>IFERROR(VLOOKUP($C6,'Telecentric lens DB'!$B$4:$S$486,MATCH(D$4,'Telecentric lens DB'!$B$4:$S$4,0),0),"")</f>
        <v>0.6</v>
      </c>
      <c r="E6" s="35" t="str">
        <f>IFERROR(VLOOKUP($C6,'Telecentric lens DB'!$B$4:$S$486,MATCH(E$4,'Telecentric lens DB'!$B$4:$S$4,0),0),"")</f>
        <v>156.0-176.0</v>
      </c>
      <c r="F6" s="35" t="str">
        <f>IFERROR(VLOOKUP($C6,'Telecentric lens DB'!$B$4:$S$486,MATCH(F$4,'Telecentric lens DB'!$B$4:$S$4,0),0),"")</f>
        <v>C-mount</v>
      </c>
      <c r="G6" s="35" t="str">
        <f>IFERROR(VLOOKUP($C6,'Telecentric lens DB'!$B$4:$S$486,MATCH(G$4,'Telecentric lens DB'!$B$4:$S$4,0),0),"")</f>
        <v>1.1"</v>
      </c>
      <c r="H6" s="45" t="str">
        <f>IFERROR(IF(VLOOKUP($C6,'Telecentric lens DB'!$B$4:$S$486,MATCH(H$4,'Telecentric lens DB'!$B$4:$S$4,0),0)=0,"",VLOOKUP($C6,'Telecentric lens DB'!$B$4:$S$486,MATCH(H$4,'Telecentric lens DB'!$B$4:$S$4,0),0)),"")</f>
        <v>F/8</v>
      </c>
      <c r="I6" s="153" t="str">
        <f>IFERROR(IF(VLOOKUP($C6,'Telecentric lens DB'!$B$4:$S$486,MATCH(I$4,'Telecentric lens DB'!$B$4:$S$4,0),0)=0,"",VLOOKUP($C6,'Telecentric lens DB'!$B$4:$S$486,MATCH(I$4,'Telecentric lens DB'!$B$4:$S$4,0),0)),"")</f>
        <v/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>EL-16-40-TC-VIS-5D-C</v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/>
      </c>
      <c r="M6" s="35" t="str">
        <f>IFERROR(IF(VLOOKUP($C6,'Telecentric lens DB'!$B$4:$S$486,MATCH(M$4,'Telecentric lens DB'!$B$4:$S$4,0),0)=0,"",VLOOKUP($C6,'Telecentric lens DB'!$B$4:$S$486,MATCH(M$4,'Telecentric lens DB'!$B$4:$S$4,0),0)),"")</f>
        <v>2000-3000$</v>
      </c>
      <c r="N6" s="45" t="str">
        <f>IFERROR(IF(VLOOKUP($C6,'Telecentric lens DB'!$B$4:$S$486,MATCH(N$4,'Telecentric lens DB'!$B$4:$S$4,0),0)=0,"",VLOOKUP($C6,'Telecentric lens DB'!$B$4:$S$486,MATCH(N$4,'Telecentric lens DB'!$B$4:$S$4,0),0)),"")</f>
        <v/>
      </c>
    </row>
    <row r="7" spans="1:15">
      <c r="B7" s="3" t="str">
        <f>IFERROR(VLOOKUP($C7,'Telecentric lens DB'!$B$4:$S$486,MATCH(B$4,'Telecentric lens DB'!$B$4:$S$4,0),0),"")</f>
        <v>Linkhou</v>
      </c>
      <c r="C7" s="156" t="s">
        <v>372</v>
      </c>
      <c r="D7" s="35">
        <f>IFERROR(VLOOKUP($C7,'Telecentric lens DB'!$B$4:$S$486,MATCH(D$4,'Telecentric lens DB'!$B$4:$S$4,0),0),"")</f>
        <v>0.63800000000000001</v>
      </c>
      <c r="E7" s="35" t="str">
        <f>IFERROR(VLOOKUP($C7,'Telecentric lens DB'!$B$4:$S$486,MATCH(E$4,'Telecentric lens DB'!$B$4:$S$4,0),0),"")</f>
        <v>61.0-70.0</v>
      </c>
      <c r="F7" s="35" t="str">
        <f>IFERROR(VLOOKUP($C7,'Telecentric lens DB'!$B$4:$S$486,MATCH(F$4,'Telecentric lens DB'!$B$4:$S$4,0),0),"")</f>
        <v>C-mount</v>
      </c>
      <c r="G7" s="35" t="str">
        <f>IFERROR(VLOOKUP($C7,'Telecentric lens DB'!$B$4:$S$486,MATCH(G$4,'Telecentric lens DB'!$B$4:$S$4,0),0),"")</f>
        <v>1"</v>
      </c>
      <c r="H7" s="45" t="str">
        <f>IFERROR(IF(VLOOKUP($C7,'Telecentric lens DB'!$B$4:$S$486,MATCH(H$4,'Telecentric lens DB'!$B$4:$S$4,0),0)=0,"",VLOOKUP($C7,'Telecentric lens DB'!$B$4:$S$486,MATCH(H$4,'Telecentric lens DB'!$B$4:$S$4,0),0)),"")</f>
        <v>F/8.6</v>
      </c>
      <c r="I7" s="153" t="str">
        <f>IFERROR(IF(VLOOKUP($C7,'Telecentric lens DB'!$B$4:$S$486,MATCH(I$4,'Telecentric lens DB'!$B$4:$S$4,0),0)=0,"",VLOOKUP($C7,'Telecentric lens DB'!$B$4:$S$486,MATCH(I$4,'Telecentric lens DB'!$B$4:$S$4,0),0)),"")</f>
        <v/>
      </c>
      <c r="J7" s="45" t="str">
        <f>IFERROR(IF(VLOOKUP($C7,'Telecentric lens DB'!$B$4:$S$486,MATCH(J$4,'Telecentric lens DB'!$B$4:$S$4,0),0)=0,"",VLOOKUP($C7,'Telecentric lens DB'!$B$4:$S$486,MATCH(J$4,'Telecentric lens DB'!$B$4:$S$4,0),0)),"")</f>
        <v/>
      </c>
      <c r="K7" s="42" t="str">
        <f>IFERROR(IF(VLOOKUP($C7,'Telecentric lens DB'!$B$4:$S$486,MATCH(K$4,'Telecentric lens DB'!$B$4:$S$4,0),0)=0,"",VLOOKUP($C7,'Telecentric lens DB'!$B$4:$S$486,MATCH(K$4,'Telecentric lens DB'!$B$4:$S$4,0),0)),"")</f>
        <v>EL-16-40-TC-VIS-5D-C</v>
      </c>
      <c r="L7" s="153" t="str">
        <f>IFERROR(IF(VLOOKUP($C7,'Telecentric lens DB'!$B$4:$S$486,MATCH(L$4,'Telecentric lens DB'!$B$4:$S$4,0),0)=0,"",VLOOKUP($C7,'Telecentric lens DB'!$B$4:$S$486,MATCH(L$4,'Telecentric lens DB'!$B$4:$S$4,0),0)),"")</f>
        <v/>
      </c>
      <c r="M7" s="35" t="str">
        <f>IFERROR(IF(VLOOKUP($C7,'Telecentric lens DB'!$B$4:$S$486,MATCH(M$4,'Telecentric lens DB'!$B$4:$S$4,0),0)=0,"",VLOOKUP($C7,'Telecentric lens DB'!$B$4:$S$486,MATCH(M$4,'Telecentric lens DB'!$B$4:$S$4,0),0)),"")</f>
        <v>2000-3000$</v>
      </c>
      <c r="N7" s="45" t="str">
        <f>IFERROR(IF(VLOOKUP($C7,'Telecentric lens DB'!$B$4:$S$486,MATCH(N$4,'Telecentric lens DB'!$B$4:$S$4,0),0)=0,"",VLOOKUP($C7,'Telecentric lens DB'!$B$4:$S$486,MATCH(N$4,'Telecentric lens DB'!$B$4:$S$4,0),0)),"")</f>
        <v/>
      </c>
    </row>
    <row r="8" spans="1:15">
      <c r="B8" s="3" t="str">
        <f>IFERROR(VLOOKUP($C8,'Telecentric lens DB'!$B$4:$S$486,MATCH(B$4,'Telecentric lens DB'!$B$4:$S$4,0),0),"")</f>
        <v/>
      </c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45" t="str">
        <f>IFERROR(IF(VLOOKUP($C8,'Telecentric lens DB'!$B$4:$S$486,MATCH(H$4,'Telecentric lens DB'!$B$4:$S$4,0),0)=0,"",VLOOKUP($C8,'Telecentric lens DB'!$B$4:$S$486,MATCH(H$4,'Telecentric lens DB'!$B$4:$S$4,0),0)),"")</f>
        <v/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/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C10" s="49"/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4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153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4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42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153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45" t="str">
        <f>IFERROR(IF(VLOOKUP($C17,'Telecentric lens DB'!$B$4:$S$486,MATCH(N$4,'Telecentric lens DB'!$B$4:$S$4,0),0)=0,"",VLOOKUP($C17,'Telecentric lens DB'!$B$4:$S$486,MATCH(N$4,'Telecentric lens DB'!$B$4:$S$4,0),0)),"")</f>
        <v/>
      </c>
    </row>
    <row r="18" spans="2:15">
      <c r="B18" s="31" t="s">
        <v>121</v>
      </c>
      <c r="C18" s="30" t="s">
        <v>0</v>
      </c>
      <c r="D18" s="30" t="s">
        <v>0</v>
      </c>
      <c r="E18" s="30"/>
      <c r="F18" s="30" t="s">
        <v>0</v>
      </c>
      <c r="G18" s="30" t="s">
        <v>0</v>
      </c>
      <c r="H18" s="30" t="s">
        <v>0</v>
      </c>
      <c r="I18" s="30" t="s">
        <v>0</v>
      </c>
      <c r="J18" s="30" t="s">
        <v>0</v>
      </c>
      <c r="K18" s="30" t="s">
        <v>0</v>
      </c>
      <c r="L18" s="30" t="s">
        <v>0</v>
      </c>
      <c r="M18" s="30" t="s">
        <v>0</v>
      </c>
      <c r="N18" s="30" t="s">
        <v>0</v>
      </c>
      <c r="O18" s="30" t="s">
        <v>0</v>
      </c>
    </row>
    <row r="20" spans="2:15">
      <c r="B20" s="8" t="s">
        <v>65</v>
      </c>
    </row>
  </sheetData>
  <dataValidations count="3">
    <dataValidation type="list" allowBlank="1" showInputMessage="1" showErrorMessage="1" sqref="F5:F17" xr:uid="{AC03E850-8ACF-4E44-A8D4-8A39A54DC4DD}">
      <formula1>Mounts</formula1>
    </dataValidation>
    <dataValidation type="list" allowBlank="1" showInputMessage="1" showErrorMessage="1" sqref="G5:G17" xr:uid="{2ADD5FC5-C97A-4B1D-9887-12022C459582}">
      <formula1>Formats</formula1>
    </dataValidation>
    <dataValidation type="list" allowBlank="1" showInputMessage="1" showErrorMessage="1" sqref="M5:M17" xr:uid="{BD6935A7-F83A-4D43-9BD7-2EDBB3ED7645}">
      <formula1>Prices</formula1>
    </dataValidation>
  </dataValidations>
  <hyperlinks>
    <hyperlink ref="B2" location="'Telecentric lenses'!A1" display="Back to overview" xr:uid="{DC887401-F544-4E51-9E22-1C956565A42F}"/>
    <hyperlink ref="B20" location="'Telecentric lens DB'!A1" display="Telecentric lens database" xr:uid="{77E3158C-CD48-43E3-A94B-ACE4B2672AD3}"/>
    <hyperlink ref="C5" r:id="rId1" xr:uid="{9F47DC26-C0EF-4BED-8FAB-0A7090D32216}"/>
  </hyperlinks>
  <pageMargins left="0.3" right="0.3" top="0.5" bottom="0.5" header="0.1" footer="0.1"/>
  <pageSetup paperSize="9" scale="61" orientation="landscape" r:id="rId2"/>
  <legacyDrawing r:id="rId3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CDE7A-3006-44D4-91D5-1C5927A9FF6D}">
  <sheetPr>
    <pageSetUpPr fitToPage="1"/>
  </sheetPr>
  <dimension ref="A1:O22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373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Linkhou</v>
      </c>
      <c r="C5" s="156" t="s">
        <v>352</v>
      </c>
      <c r="D5" s="35">
        <f>IFERROR(VLOOKUP($C5,'Telecentric lens DB'!$B$4:$S$486,MATCH(D$4,'Telecentric lens DB'!$B$4:$S$4,0),0),"")</f>
        <v>0.8</v>
      </c>
      <c r="E5" s="35" t="str">
        <f>IFERROR(VLOOKUP($C5,'Telecentric lens DB'!$B$4:$S$486,MATCH(E$4,'Telecentric lens DB'!$B$4:$S$4,0),0),"")</f>
        <v>104.0-118.0</v>
      </c>
      <c r="F5" s="35" t="str">
        <f>IFERROR(VLOOKUP($C5,'Telecentric lens DB'!$B$4:$S$486,MATCH(F$4,'Telecentric lens DB'!$B$4:$S$4,0),0),"")</f>
        <v>C-mount</v>
      </c>
      <c r="G5" s="35" t="str">
        <f>IFERROR(VLOOKUP($C5,'Telecentric lens DB'!$B$4:$S$486,MATCH(G$4,'Telecentric lens DB'!$B$4:$S$4,0),0),"")</f>
        <v>1"</v>
      </c>
      <c r="H5" s="45" t="str">
        <f>IFERROR(IF(VLOOKUP($C5,'Telecentric lens DB'!$B$4:$S$486,MATCH(H$4,'Telecentric lens DB'!$B$4:$S$4,0),0)=0,"",VLOOKUP($C5,'Telecentric lens DB'!$B$4:$S$486,MATCH(H$4,'Telecentric lens DB'!$B$4:$S$4,0),0)),"")</f>
        <v>F/7.5</v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>EL-16-40-TC-VIS-5D-C</v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2000-3000$</v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B6" s="3" t="str">
        <f>IFERROR(VLOOKUP($C6,'Telecentric lens DB'!$B$4:$S$486,MATCH(B$4,'Telecentric lens DB'!$B$4:$S$4,0),0),"")</f>
        <v>VST</v>
      </c>
      <c r="C6" s="156" t="s">
        <v>346</v>
      </c>
      <c r="D6" s="35">
        <f>IFERROR(VLOOKUP($C6,'Telecentric lens DB'!$B$4:$S$486,MATCH(D$4,'Telecentric lens DB'!$B$4:$S$4,0),0),"")</f>
        <v>1</v>
      </c>
      <c r="E6" s="35" t="str">
        <f>IFERROR(VLOOKUP($C6,'Telecentric lens DB'!$B$4:$S$486,MATCH(E$4,'Telecentric lens DB'!$B$4:$S$4,0),0),"")</f>
        <v>106.1 - 120.2</v>
      </c>
      <c r="F6" s="35" t="str">
        <f>IFERROR(VLOOKUP($C6,'Telecentric lens DB'!$B$4:$S$486,MATCH(F$4,'Telecentric lens DB'!$B$4:$S$4,0),0),"")</f>
        <v>C-mount</v>
      </c>
      <c r="G6" s="35" t="str">
        <f>IFERROR(VLOOKUP($C6,'Telecentric lens DB'!$B$4:$S$486,MATCH(G$4,'Telecentric lens DB'!$B$4:$S$4,0),0),"")</f>
        <v>1"</v>
      </c>
      <c r="H6" s="45" t="str">
        <f>IFERROR(IF(VLOOKUP($C6,'Telecentric lens DB'!$B$4:$S$486,MATCH(H$4,'Telecentric lens DB'!$B$4:$S$4,0),0)=0,"",VLOOKUP($C6,'Telecentric lens DB'!$B$4:$S$486,MATCH(H$4,'Telecentric lens DB'!$B$4:$S$4,0),0)),"")</f>
        <v>f/10</v>
      </c>
      <c r="I6" s="153" t="str">
        <f>IFERROR(IF(VLOOKUP($C6,'Telecentric lens DB'!$B$4:$S$486,MATCH(I$4,'Telecentric lens DB'!$B$4:$S$4,0),0)=0,"",VLOOKUP($C6,'Telecentric lens DB'!$B$4:$S$486,MATCH(I$4,'Telecentric lens DB'!$B$4:$S$4,0),0)),"")</f>
        <v/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>EL-16-40-TC-VIS-5D-C</v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/>
      </c>
      <c r="M6" s="35" t="str">
        <f>IFERROR(IF(VLOOKUP($C6,'Telecentric lens DB'!$B$4:$S$486,MATCH(M$4,'Telecentric lens DB'!$B$4:$S$4,0),0)=0,"",VLOOKUP($C6,'Telecentric lens DB'!$B$4:$S$486,MATCH(M$4,'Telecentric lens DB'!$B$4:$S$4,0),0)),"")</f>
        <v>2000-3000$</v>
      </c>
      <c r="N6" s="159" t="str">
        <f>IFERROR(IF(VLOOKUP($C6,'Telecentric lens DB'!$B$4:$S$486,MATCH(N$4,'Telecentric lens DB'!$B$4:$S$4,0),0)=0,"",VLOOKUP($C6,'Telecentric lens DB'!$B$4:$S$486,MATCH(N$4,'Telecentric lens DB'!$B$4:$S$4,0),0)),"")</f>
        <v>Yes</v>
      </c>
    </row>
    <row r="7" spans="1:15">
      <c r="B7" s="3" t="str">
        <f>IFERROR(VLOOKUP($C7,'Telecentric lens DB'!$B$4:$S$486,MATCH(B$4,'Telecentric lens DB'!$B$4:$S$4,0),0),"")</f>
        <v>VST</v>
      </c>
      <c r="C7" s="156" t="s">
        <v>347</v>
      </c>
      <c r="D7" s="35">
        <f>IFERROR(VLOOKUP($C7,'Telecentric lens DB'!$B$4:$S$486,MATCH(D$4,'Telecentric lens DB'!$B$4:$S$4,0),0),"")</f>
        <v>1</v>
      </c>
      <c r="E7" s="35" t="str">
        <f>IFERROR(VLOOKUP($C7,'Telecentric lens DB'!$B$4:$S$486,MATCH(E$4,'Telecentric lens DB'!$B$4:$S$4,0),0),"")</f>
        <v>106.1 - 120.3</v>
      </c>
      <c r="F7" s="35" t="str">
        <f>IFERROR(VLOOKUP($C7,'Telecentric lens DB'!$B$4:$S$486,MATCH(F$4,'Telecentric lens DB'!$B$4:$S$4,0),0),"")</f>
        <v>C-mount</v>
      </c>
      <c r="G7" s="35" t="str">
        <f>IFERROR(VLOOKUP($C7,'Telecentric lens DB'!$B$4:$S$486,MATCH(G$4,'Telecentric lens DB'!$B$4:$S$4,0),0),"")</f>
        <v>1"</v>
      </c>
      <c r="H7" s="45" t="str">
        <f>IFERROR(IF(VLOOKUP($C7,'Telecentric lens DB'!$B$4:$S$486,MATCH(H$4,'Telecentric lens DB'!$B$4:$S$4,0),0)=0,"",VLOOKUP($C7,'Telecentric lens DB'!$B$4:$S$486,MATCH(H$4,'Telecentric lens DB'!$B$4:$S$4,0),0)),"")</f>
        <v>f/10</v>
      </c>
      <c r="I7" s="153" t="str">
        <f>IFERROR(IF(VLOOKUP($C7,'Telecentric lens DB'!$B$4:$S$486,MATCH(I$4,'Telecentric lens DB'!$B$4:$S$4,0),0)=0,"",VLOOKUP($C7,'Telecentric lens DB'!$B$4:$S$486,MATCH(I$4,'Telecentric lens DB'!$B$4:$S$4,0),0)),"")</f>
        <v/>
      </c>
      <c r="J7" s="45" t="str">
        <f>IFERROR(IF(VLOOKUP($C7,'Telecentric lens DB'!$B$4:$S$486,MATCH(J$4,'Telecentric lens DB'!$B$4:$S$4,0),0)=0,"",VLOOKUP($C7,'Telecentric lens DB'!$B$4:$S$486,MATCH(J$4,'Telecentric lens DB'!$B$4:$S$4,0),0)),"")</f>
        <v/>
      </c>
      <c r="K7" s="42" t="str">
        <f>IFERROR(IF(VLOOKUP($C7,'Telecentric lens DB'!$B$4:$S$486,MATCH(K$4,'Telecentric lens DB'!$B$4:$S$4,0),0)=0,"",VLOOKUP($C7,'Telecentric lens DB'!$B$4:$S$486,MATCH(K$4,'Telecentric lens DB'!$B$4:$S$4,0),0)),"")</f>
        <v>EL-16-40-TC-VIS-5D-C</v>
      </c>
      <c r="L7" s="153" t="str">
        <f>IFERROR(IF(VLOOKUP($C7,'Telecentric lens DB'!$B$4:$S$486,MATCH(L$4,'Telecentric lens DB'!$B$4:$S$4,0),0)=0,"",VLOOKUP($C7,'Telecentric lens DB'!$B$4:$S$486,MATCH(L$4,'Telecentric lens DB'!$B$4:$S$4,0),0)),"")</f>
        <v>Yes</v>
      </c>
      <c r="M7" s="35" t="str">
        <f>IFERROR(IF(VLOOKUP($C7,'Telecentric lens DB'!$B$4:$S$486,MATCH(M$4,'Telecentric lens DB'!$B$4:$S$4,0),0)=0,"",VLOOKUP($C7,'Telecentric lens DB'!$B$4:$S$486,MATCH(M$4,'Telecentric lens DB'!$B$4:$S$4,0),0)),"")</f>
        <v>2000-3000$</v>
      </c>
      <c r="N7" s="159" t="str">
        <f>IFERROR(IF(VLOOKUP($C7,'Telecentric lens DB'!$B$4:$S$486,MATCH(N$4,'Telecentric lens DB'!$B$4:$S$4,0),0)=0,"",VLOOKUP($C7,'Telecentric lens DB'!$B$4:$S$486,MATCH(N$4,'Telecentric lens DB'!$B$4:$S$4,0),0)),"")</f>
        <v>Yes</v>
      </c>
      <c r="O7" s="3" t="s">
        <v>374</v>
      </c>
    </row>
    <row r="8" spans="1:15">
      <c r="B8" s="3" t="str">
        <f>IFERROR(VLOOKUP($C8,'Telecentric lens DB'!$B$4:$S$486,MATCH(B$4,'Telecentric lens DB'!$B$4:$S$4,0),0),"")</f>
        <v>OPT</v>
      </c>
      <c r="C8" s="156" t="s">
        <v>857</v>
      </c>
      <c r="D8" s="35">
        <f>IFERROR(VLOOKUP($C8,'Telecentric lens DB'!$B$4:$S$486,MATCH(D$4,'Telecentric lens DB'!$B$4:$S$4,0),0),"")</f>
        <v>1</v>
      </c>
      <c r="E8" s="35" t="str">
        <f>IFERROR(VLOOKUP($C8,'Telecentric lens DB'!$B$4:$S$486,MATCH(E$4,'Telecentric lens DB'!$B$4:$S$4,0),0),"")</f>
        <v>104.8 - 115.2</v>
      </c>
      <c r="F8" s="35" t="str">
        <f>IFERROR(VLOOKUP($C8,'Telecentric lens DB'!$B$4:$S$486,MATCH(F$4,'Telecentric lens DB'!$B$4:$S$4,0),0),"")</f>
        <v>C-mount</v>
      </c>
      <c r="G8" s="35" t="str">
        <f>IFERROR(VLOOKUP($C8,'Telecentric lens DB'!$B$4:$S$486,MATCH(G$4,'Telecentric lens DB'!$B$4:$S$4,0),0),"")</f>
        <v>1.1"</v>
      </c>
      <c r="H8" s="45" t="str">
        <f>IFERROR(IF(VLOOKUP($C8,'Telecentric lens DB'!$B$4:$S$486,MATCH(H$4,'Telecentric lens DB'!$B$4:$S$4,0),0)=0,"",VLOOKUP($C8,'Telecentric lens DB'!$B$4:$S$486,MATCH(H$4,'Telecentric lens DB'!$B$4:$S$4,0),0)),"")</f>
        <v>F/7-62</v>
      </c>
      <c r="I8" s="153">
        <f>IFERROR(IF(VLOOKUP($C8,'Telecentric lens DB'!$B$4:$S$486,MATCH(I$4,'Telecentric lens DB'!$B$4:$S$4,0),0)=0,"",VLOOKUP($C8,'Telecentric lens DB'!$B$4:$S$486,MATCH(I$4,'Telecentric lens DB'!$B$4:$S$4,0),0)),"")</f>
        <v>7.1239999999999998E-2</v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>EL-12-30-VIS-16D</v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>No</v>
      </c>
      <c r="M8" s="35" t="str">
        <f>IFERROR(IF(VLOOKUP($C8,'Telecentric lens DB'!$B$4:$S$486,MATCH(M$4,'Telecentric lens DB'!$B$4:$S$4,0),0)=0,"",VLOOKUP($C8,'Telecentric lens DB'!$B$4:$S$486,MATCH(M$4,'Telecentric lens DB'!$B$4:$S$4,0),0)),"")</f>
        <v>1500-2000$</v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C13" s="49"/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C14" s="49"/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4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153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4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42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153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45" t="str">
        <f>IFERROR(IF(VLOOKUP($C17,'Telecentric lens DB'!$B$4:$S$486,MATCH(N$4,'Telecentric lens DB'!$B$4:$S$4,0),0)=0,"",VLOOKUP($C17,'Telecentric lens DB'!$B$4:$S$486,MATCH(N$4,'Telecentric lens DB'!$B$4:$S$4,0),0)),"")</f>
        <v/>
      </c>
    </row>
    <row r="18" spans="2:15">
      <c r="B18" s="3" t="str">
        <f>IFERROR(VLOOKUP($C18,'Telecentric lens DB'!$B$4:$S$486,MATCH(B$4,'Telecentric lens DB'!$B$4:$S$4,0),0),"")</f>
        <v/>
      </c>
      <c r="D18" s="35" t="str">
        <f>IFERROR(VLOOKUP($C18,'Telecentric lens DB'!$B$4:$S$486,MATCH(D$4,'Telecentric lens DB'!$B$4:$S$4,0),0),"")</f>
        <v/>
      </c>
      <c r="E18" s="35" t="str">
        <f>IFERROR(VLOOKUP($C18,'Telecentric lens DB'!$B$4:$S$486,MATCH(E$4,'Telecentric lens DB'!$B$4:$S$4,0),0),"")</f>
        <v/>
      </c>
      <c r="F18" s="35" t="str">
        <f>IFERROR(VLOOKUP($C18,'Telecentric lens DB'!$B$4:$S$486,MATCH(F$4,'Telecentric lens DB'!$B$4:$S$4,0),0),"")</f>
        <v/>
      </c>
      <c r="G18" s="35" t="str">
        <f>IFERROR(VLOOKUP($C18,'Telecentric lens DB'!$B$4:$S$486,MATCH(G$4,'Telecentric lens DB'!$B$4:$S$4,0),0),"")</f>
        <v/>
      </c>
      <c r="H18" s="45" t="str">
        <f>IFERROR(IF(VLOOKUP($C18,'Telecentric lens DB'!$B$4:$S$486,MATCH(H$4,'Telecentric lens DB'!$B$4:$S$4,0),0)=0,"",VLOOKUP($C18,'Telecentric lens DB'!$B$4:$S$486,MATCH(H$4,'Telecentric lens DB'!$B$4:$S$4,0),0)),"")</f>
        <v/>
      </c>
      <c r="I18" s="153" t="str">
        <f>IFERROR(IF(VLOOKUP($C18,'Telecentric lens DB'!$B$4:$S$486,MATCH(I$4,'Telecentric lens DB'!$B$4:$S$4,0),0)=0,"",VLOOKUP($C18,'Telecentric lens DB'!$B$4:$S$486,MATCH(I$4,'Telecentric lens DB'!$B$4:$S$4,0),0)),"")</f>
        <v/>
      </c>
      <c r="J18" s="45" t="str">
        <f>IFERROR(IF(VLOOKUP($C18,'Telecentric lens DB'!$B$4:$S$486,MATCH(J$4,'Telecentric lens DB'!$B$4:$S$4,0),0)=0,"",VLOOKUP($C18,'Telecentric lens DB'!$B$4:$S$486,MATCH(J$4,'Telecentric lens DB'!$B$4:$S$4,0),0)),"")</f>
        <v/>
      </c>
      <c r="K18" s="42" t="str">
        <f>IFERROR(IF(VLOOKUP($C18,'Telecentric lens DB'!$B$4:$S$486,MATCH(K$4,'Telecentric lens DB'!$B$4:$S$4,0),0)=0,"",VLOOKUP($C18,'Telecentric lens DB'!$B$4:$S$486,MATCH(K$4,'Telecentric lens DB'!$B$4:$S$4,0),0)),"")</f>
        <v/>
      </c>
      <c r="L18" s="153" t="str">
        <f>IFERROR(IF(VLOOKUP($C18,'Telecentric lens DB'!$B$4:$S$486,MATCH(L$4,'Telecentric lens DB'!$B$4:$S$4,0),0)=0,"",VLOOKUP($C18,'Telecentric lens DB'!$B$4:$S$486,MATCH(L$4,'Telecentric lens DB'!$B$4:$S$4,0),0)),"")</f>
        <v/>
      </c>
      <c r="M18" s="35" t="str">
        <f>IFERROR(IF(VLOOKUP($C18,'Telecentric lens DB'!$B$4:$S$486,MATCH(M$4,'Telecentric lens DB'!$B$4:$S$4,0),0)=0,"",VLOOKUP($C18,'Telecentric lens DB'!$B$4:$S$486,MATCH(M$4,'Telecentric lens DB'!$B$4:$S$4,0),0)),"")</f>
        <v/>
      </c>
      <c r="N18" s="45" t="str">
        <f>IFERROR(IF(VLOOKUP($C18,'Telecentric lens DB'!$B$4:$S$486,MATCH(N$4,'Telecentric lens DB'!$B$4:$S$4,0),0)=0,"",VLOOKUP($C18,'Telecentric lens DB'!$B$4:$S$486,MATCH(N$4,'Telecentric lens DB'!$B$4:$S$4,0),0)),"")</f>
        <v/>
      </c>
    </row>
    <row r="19" spans="2:15">
      <c r="B19" s="3" t="str">
        <f>IFERROR(VLOOKUP($C19,'Telecentric lens DB'!$B$4:$S$486,MATCH(B$4,'Telecentric lens DB'!$B$4:$S$4,0),0),"")</f>
        <v/>
      </c>
      <c r="D19" s="35" t="str">
        <f>IFERROR(VLOOKUP($C19,'Telecentric lens DB'!$B$4:$S$486,MATCH(D$4,'Telecentric lens DB'!$B$4:$S$4,0),0),"")</f>
        <v/>
      </c>
      <c r="E19" s="35" t="str">
        <f>IFERROR(VLOOKUP($C19,'Telecentric lens DB'!$B$4:$S$486,MATCH(E$4,'Telecentric lens DB'!$B$4:$S$4,0),0),"")</f>
        <v/>
      </c>
      <c r="F19" s="35" t="str">
        <f>IFERROR(VLOOKUP($C19,'Telecentric lens DB'!$B$4:$S$486,MATCH(F$4,'Telecentric lens DB'!$B$4:$S$4,0),0),"")</f>
        <v/>
      </c>
      <c r="G19" s="35" t="str">
        <f>IFERROR(VLOOKUP($C19,'Telecentric lens DB'!$B$4:$S$486,MATCH(G$4,'Telecentric lens DB'!$B$4:$S$4,0),0),"")</f>
        <v/>
      </c>
      <c r="H19" s="45" t="str">
        <f>IFERROR(IF(VLOOKUP($C19,'Telecentric lens DB'!$B$4:$S$486,MATCH(H$4,'Telecentric lens DB'!$B$4:$S$4,0),0)=0,"",VLOOKUP($C19,'Telecentric lens DB'!$B$4:$S$486,MATCH(H$4,'Telecentric lens DB'!$B$4:$S$4,0),0)),"")</f>
        <v/>
      </c>
      <c r="I19" s="153" t="str">
        <f>IFERROR(IF(VLOOKUP($C19,'Telecentric lens DB'!$B$4:$S$486,MATCH(I$4,'Telecentric lens DB'!$B$4:$S$4,0),0)=0,"",VLOOKUP($C19,'Telecentric lens DB'!$B$4:$S$486,MATCH(I$4,'Telecentric lens DB'!$B$4:$S$4,0),0)),"")</f>
        <v/>
      </c>
      <c r="J19" s="45" t="str">
        <f>IFERROR(IF(VLOOKUP($C19,'Telecentric lens DB'!$B$4:$S$486,MATCH(J$4,'Telecentric lens DB'!$B$4:$S$4,0),0)=0,"",VLOOKUP($C19,'Telecentric lens DB'!$B$4:$S$486,MATCH(J$4,'Telecentric lens DB'!$B$4:$S$4,0),0)),"")</f>
        <v/>
      </c>
      <c r="K19" s="42" t="str">
        <f>IFERROR(IF(VLOOKUP($C19,'Telecentric lens DB'!$B$4:$S$486,MATCH(K$4,'Telecentric lens DB'!$B$4:$S$4,0),0)=0,"",VLOOKUP($C19,'Telecentric lens DB'!$B$4:$S$486,MATCH(K$4,'Telecentric lens DB'!$B$4:$S$4,0),0)),"")</f>
        <v/>
      </c>
      <c r="L19" s="153" t="str">
        <f>IFERROR(IF(VLOOKUP($C19,'Telecentric lens DB'!$B$4:$S$486,MATCH(L$4,'Telecentric lens DB'!$B$4:$S$4,0),0)=0,"",VLOOKUP($C19,'Telecentric lens DB'!$B$4:$S$486,MATCH(L$4,'Telecentric lens DB'!$B$4:$S$4,0),0)),"")</f>
        <v/>
      </c>
      <c r="M19" s="35" t="str">
        <f>IFERROR(IF(VLOOKUP($C19,'Telecentric lens DB'!$B$4:$S$486,MATCH(M$4,'Telecentric lens DB'!$B$4:$S$4,0),0)=0,"",VLOOKUP($C19,'Telecentric lens DB'!$B$4:$S$486,MATCH(M$4,'Telecentric lens DB'!$B$4:$S$4,0),0)),"")</f>
        <v/>
      </c>
      <c r="N19" s="45" t="str">
        <f>IFERROR(IF(VLOOKUP($C19,'Telecentric lens DB'!$B$4:$S$486,MATCH(N$4,'Telecentric lens DB'!$B$4:$S$4,0),0)=0,"",VLOOKUP($C19,'Telecentric lens DB'!$B$4:$S$486,MATCH(N$4,'Telecentric lens DB'!$B$4:$S$4,0),0)),"")</f>
        <v/>
      </c>
    </row>
    <row r="20" spans="2:15">
      <c r="B20" s="31" t="s">
        <v>121</v>
      </c>
      <c r="C20" s="30" t="s">
        <v>0</v>
      </c>
      <c r="D20" s="30" t="s">
        <v>0</v>
      </c>
      <c r="E20" s="30"/>
      <c r="F20" s="30" t="s">
        <v>0</v>
      </c>
      <c r="G20" s="30" t="s">
        <v>0</v>
      </c>
      <c r="H20" s="30" t="s">
        <v>0</v>
      </c>
      <c r="I20" s="30" t="s">
        <v>0</v>
      </c>
      <c r="J20" s="30" t="s">
        <v>0</v>
      </c>
      <c r="K20" s="30" t="s">
        <v>0</v>
      </c>
      <c r="L20" s="30" t="s">
        <v>0</v>
      </c>
      <c r="M20" s="30" t="s">
        <v>0</v>
      </c>
      <c r="N20" s="30" t="s">
        <v>0</v>
      </c>
      <c r="O20" s="30" t="s">
        <v>0</v>
      </c>
    </row>
    <row r="22" spans="2:15">
      <c r="B22" s="8" t="s">
        <v>65</v>
      </c>
    </row>
  </sheetData>
  <dataValidations count="3">
    <dataValidation type="list" allowBlank="1" showInputMessage="1" showErrorMessage="1" sqref="F5:F19" xr:uid="{77C1D0B3-9130-43AF-8F9D-0B00EEA156DC}">
      <formula1>Mounts</formula1>
    </dataValidation>
    <dataValidation type="list" allowBlank="1" showInputMessage="1" showErrorMessage="1" sqref="G5:G19" xr:uid="{02D79DC8-D271-4118-BCDD-1E50179E429D}">
      <formula1>Formats</formula1>
    </dataValidation>
    <dataValidation type="list" allowBlank="1" showInputMessage="1" showErrorMessage="1" sqref="M5:M19" xr:uid="{DE2D0846-97A5-436B-AAF3-28F0D6A8EA42}">
      <formula1>Prices</formula1>
    </dataValidation>
  </dataValidations>
  <hyperlinks>
    <hyperlink ref="B2" location="'Telecentric lenses'!A1" display="Back to overview" xr:uid="{0FDE6C71-E2C3-471E-8B08-E0A907872A2B}"/>
    <hyperlink ref="B22" location="'Telecentric lens DB'!A1" display="Telecentric lens database" xr:uid="{A0951379-B170-4A6A-B692-FEE87D5844E3}"/>
    <hyperlink ref="N6:N7" r:id="rId1" display="https://www.optotune.com/s/181010-VS-THV1-110-LQL1-EL-16-40-TC-VIS-5D-C.pdf" xr:uid="{29B990AA-3882-4395-A660-1E4AE05C2876}"/>
    <hyperlink ref="L6:L7" r:id="rId2" display="https://www.optotune.com/s/181010-VS-THV1-110-LQL1-EL-16-40-TC-VIS-5D-C.pdf" xr:uid="{10F7B475-8602-4E39-9F0D-5AFF60B76A10}"/>
    <hyperlink ref="C6" r:id="rId3" xr:uid="{E1DC9C03-9DC3-447A-B27A-458AA7A4620B}"/>
    <hyperlink ref="C7" r:id="rId4" xr:uid="{B4B74F10-00C1-4B31-B15F-9E64AFA574D0}"/>
    <hyperlink ref="C8" r:id="rId5" xr:uid="{C23E0B9B-60D8-421C-BE6F-98BE4C85AC1E}"/>
  </hyperlinks>
  <pageMargins left="0.3" right="0.3" top="0.5" bottom="0.5" header="0.1" footer="0.1"/>
  <pageSetup paperSize="9" scale="61" orientation="landscape" r:id="rId6"/>
  <legacyDrawing r:id="rId7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8A660-BDB9-4C53-8033-846E0D98D762}">
  <sheetPr>
    <pageSetUpPr fitToPage="1"/>
  </sheetPr>
  <dimension ref="A1:O20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375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/>
      </c>
      <c r="C5" s="156" t="s">
        <v>376</v>
      </c>
      <c r="D5" s="35" t="str">
        <f>IFERROR(VLOOKUP($C5,'Telecentric lens DB'!$B$4:$S$486,MATCH(D$4,'Telecentric lens DB'!$B$4:$S$4,0),0),"")</f>
        <v/>
      </c>
      <c r="E5" s="35" t="str">
        <f>IFERROR(VLOOKUP($C5,'Telecentric lens DB'!$B$4:$S$486,MATCH(E$4,'Telecentric lens DB'!$B$4:$S$4,0),0),"")</f>
        <v/>
      </c>
      <c r="F5" s="35" t="str">
        <f>IFERROR(VLOOKUP($C5,'Telecentric lens DB'!$B$4:$S$486,MATCH(F$4,'Telecentric lens DB'!$B$4:$S$4,0),0),"")</f>
        <v/>
      </c>
      <c r="G5" s="35" t="str">
        <f>IFERROR(VLOOKUP($C5,'Telecentric lens DB'!$B$4:$S$486,MATCH(G$4,'Telecentric lens DB'!$B$4:$S$4,0),0),"")</f>
        <v/>
      </c>
      <c r="H5" s="45" t="str">
        <f>IFERROR(IF(VLOOKUP($C5,'Telecentric lens DB'!$B$4:$S$486,MATCH(H$4,'Telecentric lens DB'!$B$4:$S$4,0),0)=0,"",VLOOKUP($C5,'Telecentric lens DB'!$B$4:$S$486,MATCH(H$4,'Telecentric lens DB'!$B$4:$S$4,0),0)),"")</f>
        <v/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/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/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C6" s="156"/>
      <c r="D6" s="35"/>
      <c r="E6" s="35"/>
      <c r="F6" s="35"/>
      <c r="G6" s="35"/>
      <c r="H6" s="45"/>
      <c r="I6" s="153"/>
      <c r="J6" s="45"/>
      <c r="K6" s="42"/>
      <c r="L6" s="153"/>
      <c r="M6" s="35"/>
      <c r="N6" s="45"/>
    </row>
    <row r="7" spans="1:15">
      <c r="C7" s="156"/>
      <c r="D7" s="35"/>
      <c r="E7" s="35"/>
      <c r="F7" s="35"/>
      <c r="G7" s="35"/>
      <c r="H7" s="45"/>
      <c r="I7" s="153"/>
      <c r="J7" s="45"/>
      <c r="K7" s="42"/>
      <c r="L7" s="153"/>
      <c r="M7" s="35"/>
      <c r="N7" s="45"/>
    </row>
    <row r="8" spans="1:15">
      <c r="B8" s="3" t="str">
        <f>IFERROR(VLOOKUP($C8,'Telecentric lens DB'!$B$4:$S$486,MATCH(B$4,'Telecentric lens DB'!$B$4:$S$4,0),0),"")</f>
        <v/>
      </c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45" t="str">
        <f>IFERROR(IF(VLOOKUP($C8,'Telecentric lens DB'!$B$4:$S$486,MATCH(H$4,'Telecentric lens DB'!$B$4:$S$4,0),0)=0,"",VLOOKUP($C8,'Telecentric lens DB'!$B$4:$S$486,MATCH(H$4,'Telecentric lens DB'!$B$4:$S$4,0),0)),"")</f>
        <v/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/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C10" s="49"/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4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153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4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42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153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45" t="str">
        <f>IFERROR(IF(VLOOKUP($C17,'Telecentric lens DB'!$B$4:$S$486,MATCH(N$4,'Telecentric lens DB'!$B$4:$S$4,0),0)=0,"",VLOOKUP($C17,'Telecentric lens DB'!$B$4:$S$486,MATCH(N$4,'Telecentric lens DB'!$B$4:$S$4,0),0)),"")</f>
        <v/>
      </c>
    </row>
    <row r="18" spans="2:15">
      <c r="B18" s="31" t="s">
        <v>121</v>
      </c>
      <c r="C18" s="30" t="s">
        <v>0</v>
      </c>
      <c r="D18" s="30" t="s">
        <v>0</v>
      </c>
      <c r="E18" s="30"/>
      <c r="F18" s="30" t="s">
        <v>0</v>
      </c>
      <c r="G18" s="30" t="s">
        <v>0</v>
      </c>
      <c r="H18" s="30" t="s">
        <v>0</v>
      </c>
      <c r="I18" s="30" t="s">
        <v>0</v>
      </c>
      <c r="J18" s="30" t="s">
        <v>0</v>
      </c>
      <c r="K18" s="30" t="s">
        <v>0</v>
      </c>
      <c r="L18" s="30" t="s">
        <v>0</v>
      </c>
      <c r="M18" s="30" t="s">
        <v>0</v>
      </c>
      <c r="N18" s="30" t="s">
        <v>0</v>
      </c>
      <c r="O18" s="30" t="s">
        <v>0</v>
      </c>
    </row>
    <row r="20" spans="2:15">
      <c r="B20" s="8" t="s">
        <v>65</v>
      </c>
    </row>
  </sheetData>
  <dataValidations count="3">
    <dataValidation type="list" allowBlank="1" showInputMessage="1" showErrorMessage="1" sqref="M5:M17" xr:uid="{F3957C65-7C8B-489D-9F3A-5061C8F51645}">
      <formula1>Prices</formula1>
    </dataValidation>
    <dataValidation type="list" allowBlank="1" showInputMessage="1" showErrorMessage="1" sqref="G5:G17" xr:uid="{9AAE9066-5D36-417B-A730-46B1A803CF69}">
      <formula1>Formats</formula1>
    </dataValidation>
    <dataValidation type="list" allowBlank="1" showInputMessage="1" showErrorMessage="1" sqref="F5:F17" xr:uid="{24A6B055-2E1C-4C75-9EBB-9B35A9B14F40}">
      <formula1>Mounts</formula1>
    </dataValidation>
  </dataValidations>
  <hyperlinks>
    <hyperlink ref="B2" location="'Telecentric lenses'!A1" display="Back to overview" xr:uid="{8B034678-89EC-4046-84D3-FFE0F16B2708}"/>
    <hyperlink ref="B20" location="'Telecentric lens DB'!A1" display="Telecentric lens database" xr:uid="{1B37DBA3-D00E-4124-A283-08D173D194F8}"/>
    <hyperlink ref="C5" r:id="rId1" xr:uid="{3A91438B-377B-4C58-96F9-582CF94F90C3}"/>
  </hyperlinks>
  <pageMargins left="0.3" right="0.3" top="0.5" bottom="0.5" header="0.1" footer="0.1"/>
  <pageSetup paperSize="9" scale="61" orientation="landscape" r:id="rId2"/>
  <legacyDrawing r:id="rId3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103A6-F275-4D6D-8E28-2DA716037DD4}">
  <sheetPr>
    <pageSetUpPr fitToPage="1"/>
  </sheetPr>
  <dimension ref="A1:O19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377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VST</v>
      </c>
      <c r="C5" s="156" t="s">
        <v>355</v>
      </c>
      <c r="D5" s="35">
        <f>IFERROR(VLOOKUP($C5,'Telecentric lens DB'!$B$4:$S$486,MATCH(D$4,'Telecentric lens DB'!$B$4:$S$4,0),0),"")</f>
        <v>2</v>
      </c>
      <c r="E5" s="35" t="str">
        <f>IFERROR(VLOOKUP($C5,'Telecentric lens DB'!$B$4:$S$486,MATCH(E$4,'Telecentric lens DB'!$B$4:$S$4,0),0),"")</f>
        <v>105.4 - 115.6</v>
      </c>
      <c r="F5" s="35" t="str">
        <f>IFERROR(VLOOKUP($C5,'Telecentric lens DB'!$B$4:$S$486,MATCH(F$4,'Telecentric lens DB'!$B$4:$S$4,0),0),"")</f>
        <v>C-mount</v>
      </c>
      <c r="G5" s="35" t="str">
        <f>IFERROR(VLOOKUP($C5,'Telecentric lens DB'!$B$4:$S$486,MATCH(G$4,'Telecentric lens DB'!$B$4:$S$4,0),0),"")</f>
        <v>1"</v>
      </c>
      <c r="H5" s="45" t="str">
        <f>IFERROR(IF(VLOOKUP($C5,'Telecentric lens DB'!$B$4:$S$486,MATCH(H$4,'Telecentric lens DB'!$B$4:$S$4,0),0)=0,"",VLOOKUP($C5,'Telecentric lens DB'!$B$4:$S$486,MATCH(H$4,'Telecentric lens DB'!$B$4:$S$4,0),0)),"")</f>
        <v>f/9.6</v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>EL-16-40-TC-VIS-5D-C</v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2000-3000$</v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B6" s="3" t="str">
        <f>IFERROR(VLOOKUP($C6,'Telecentric lens DB'!$B$4:$S$486,MATCH(B$4,'Telecentric lens DB'!$B$4:$S$4,0),0),"")</f>
        <v>VST</v>
      </c>
      <c r="C6" s="156" t="s">
        <v>356</v>
      </c>
      <c r="D6" s="35">
        <f>IFERROR(VLOOKUP($C6,'Telecentric lens DB'!$B$4:$S$486,MATCH(D$4,'Telecentric lens DB'!$B$4:$S$4,0),0),"")</f>
        <v>2</v>
      </c>
      <c r="E6" s="35" t="str">
        <f>IFERROR(VLOOKUP($C6,'Telecentric lens DB'!$B$4:$S$486,MATCH(E$4,'Telecentric lens DB'!$B$4:$S$4,0),0),"")</f>
        <v>105.4 - 115.7</v>
      </c>
      <c r="F6" s="35" t="str">
        <f>IFERROR(VLOOKUP($C6,'Telecentric lens DB'!$B$4:$S$486,MATCH(F$4,'Telecentric lens DB'!$B$4:$S$4,0),0),"")</f>
        <v>C-mount</v>
      </c>
      <c r="G6" s="35" t="str">
        <f>IFERROR(VLOOKUP($C6,'Telecentric lens DB'!$B$4:$S$486,MATCH(G$4,'Telecentric lens DB'!$B$4:$S$4,0),0),"")</f>
        <v>1"</v>
      </c>
      <c r="H6" s="45" t="str">
        <f>IFERROR(IF(VLOOKUP($C6,'Telecentric lens DB'!$B$4:$S$486,MATCH(H$4,'Telecentric lens DB'!$B$4:$S$4,0),0)=0,"",VLOOKUP($C6,'Telecentric lens DB'!$B$4:$S$486,MATCH(H$4,'Telecentric lens DB'!$B$4:$S$4,0),0)),"")</f>
        <v>f/9.6</v>
      </c>
      <c r="I6" s="153" t="str">
        <f>IFERROR(IF(VLOOKUP($C6,'Telecentric lens DB'!$B$4:$S$486,MATCH(I$4,'Telecentric lens DB'!$B$4:$S$4,0),0)=0,"",VLOOKUP($C6,'Telecentric lens DB'!$B$4:$S$486,MATCH(I$4,'Telecentric lens DB'!$B$4:$S$4,0),0)),"")</f>
        <v/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>EL-16-40-TC-VIS-5D-C</v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>Yes</v>
      </c>
      <c r="M6" s="35" t="str">
        <f>IFERROR(IF(VLOOKUP($C6,'Telecentric lens DB'!$B$4:$S$486,MATCH(M$4,'Telecentric lens DB'!$B$4:$S$4,0),0)=0,"",VLOOKUP($C6,'Telecentric lens DB'!$B$4:$S$486,MATCH(M$4,'Telecentric lens DB'!$B$4:$S$4,0),0)),"")</f>
        <v>2000-3000$</v>
      </c>
      <c r="N6" s="45" t="str">
        <f>IFERROR(IF(VLOOKUP($C6,'Telecentric lens DB'!$B$4:$S$486,MATCH(N$4,'Telecentric lens DB'!$B$4:$S$4,0),0)=0,"",VLOOKUP($C6,'Telecentric lens DB'!$B$4:$S$486,MATCH(N$4,'Telecentric lens DB'!$B$4:$S$4,0),0)),"")</f>
        <v/>
      </c>
    </row>
    <row r="7" spans="1:15">
      <c r="B7" s="3" t="str">
        <f>IFERROR(VLOOKUP($C7,'Telecentric lens DB'!$B$4:$S$486,MATCH(B$4,'Telecentric lens DB'!$B$4:$S$4,0),0),"")</f>
        <v>Linkhou</v>
      </c>
      <c r="C7" s="156" t="s">
        <v>378</v>
      </c>
      <c r="D7" s="35">
        <f>IFERROR(VLOOKUP($C7,'Telecentric lens DB'!$B$4:$S$486,MATCH(D$4,'Telecentric lens DB'!$B$4:$S$4,0),0),"")</f>
        <v>3</v>
      </c>
      <c r="E7" s="35" t="str">
        <f>IFERROR(VLOOKUP($C7,'Telecentric lens DB'!$B$4:$S$486,MATCH(E$4,'Telecentric lens DB'!$B$4:$S$4,0),0),"")</f>
        <v>103.0 - 118.0</v>
      </c>
      <c r="F7" s="35" t="str">
        <f>IFERROR(VLOOKUP($C7,'Telecentric lens DB'!$B$4:$S$486,MATCH(F$4,'Telecentric lens DB'!$B$4:$S$4,0),0),"")</f>
        <v>C-mount</v>
      </c>
      <c r="G7" s="35" t="str">
        <f>IFERROR(VLOOKUP($C7,'Telecentric lens DB'!$B$4:$S$486,MATCH(G$4,'Telecentric lens DB'!$B$4:$S$4,0),0),"")</f>
        <v>1"</v>
      </c>
      <c r="H7" s="45" t="str">
        <f>IFERROR(IF(VLOOKUP($C7,'Telecentric lens DB'!$B$4:$S$486,MATCH(H$4,'Telecentric lens DB'!$B$4:$S$4,0),0)=0,"",VLOOKUP($C7,'Telecentric lens DB'!$B$4:$S$486,MATCH(H$4,'Telecentric lens DB'!$B$4:$S$4,0),0)),"")</f>
        <v>F/19.6</v>
      </c>
      <c r="I7" s="153" t="str">
        <f>IFERROR(IF(VLOOKUP($C7,'Telecentric lens DB'!$B$4:$S$486,MATCH(I$4,'Telecentric lens DB'!$B$4:$S$4,0),0)=0,"",VLOOKUP($C7,'Telecentric lens DB'!$B$4:$S$486,MATCH(I$4,'Telecentric lens DB'!$B$4:$S$4,0),0)),"")</f>
        <v/>
      </c>
      <c r="J7" s="45" t="str">
        <f>IFERROR(IF(VLOOKUP($C7,'Telecentric lens DB'!$B$4:$S$486,MATCH(J$4,'Telecentric lens DB'!$B$4:$S$4,0),0)=0,"",VLOOKUP($C7,'Telecentric lens DB'!$B$4:$S$486,MATCH(J$4,'Telecentric lens DB'!$B$4:$S$4,0),0)),"")</f>
        <v/>
      </c>
      <c r="K7" s="42" t="str">
        <f>IFERROR(IF(VLOOKUP($C7,'Telecentric lens DB'!$B$4:$S$486,MATCH(K$4,'Telecentric lens DB'!$B$4:$S$4,0),0)=0,"",VLOOKUP($C7,'Telecentric lens DB'!$B$4:$S$486,MATCH(K$4,'Telecentric lens DB'!$B$4:$S$4,0),0)),"")</f>
        <v>EL-16-40-TC-VIS-5D-C</v>
      </c>
      <c r="L7" s="153" t="str">
        <f>IFERROR(IF(VLOOKUP($C7,'Telecentric lens DB'!$B$4:$S$486,MATCH(L$4,'Telecentric lens DB'!$B$4:$S$4,0),0)=0,"",VLOOKUP($C7,'Telecentric lens DB'!$B$4:$S$486,MATCH(L$4,'Telecentric lens DB'!$B$4:$S$4,0),0)),"")</f>
        <v/>
      </c>
      <c r="M7" s="35" t="str">
        <f>IFERROR(IF(VLOOKUP($C7,'Telecentric lens DB'!$B$4:$S$486,MATCH(M$4,'Telecentric lens DB'!$B$4:$S$4,0),0)=0,"",VLOOKUP($C7,'Telecentric lens DB'!$B$4:$S$486,MATCH(M$4,'Telecentric lens DB'!$B$4:$S$4,0),0)),"")</f>
        <v>2000-3000$</v>
      </c>
      <c r="N7" s="45" t="str">
        <f>IFERROR(IF(VLOOKUP($C7,'Telecentric lens DB'!$B$4:$S$486,MATCH(N$4,'Telecentric lens DB'!$B$4:$S$4,0),0)=0,"",VLOOKUP($C7,'Telecentric lens DB'!$B$4:$S$486,MATCH(N$4,'Telecentric lens DB'!$B$4:$S$4,0),0)),"")</f>
        <v/>
      </c>
    </row>
    <row r="8" spans="1:15">
      <c r="B8" s="3" t="str">
        <f>IFERROR(VLOOKUP($C8,'Telecentric lens DB'!$B$4:$S$486,MATCH(B$4,'Telecentric lens DB'!$B$4:$S$4,0),0),"")</f>
        <v>OPT</v>
      </c>
      <c r="C8" s="156" t="s">
        <v>859</v>
      </c>
      <c r="D8" s="35">
        <f>IFERROR(VLOOKUP($C8,'Telecentric lens DB'!$B$4:$S$486,MATCH(D$4,'Telecentric lens DB'!$B$4:$S$4,0),0),"")</f>
        <v>2</v>
      </c>
      <c r="E8" s="35" t="str">
        <f>IFERROR(VLOOKUP($C8,'Telecentric lens DB'!$B$4:$S$486,MATCH(E$4,'Telecentric lens DB'!$B$4:$S$4,0),0),"")</f>
        <v>63 - 67</v>
      </c>
      <c r="F8" s="35" t="str">
        <f>IFERROR(VLOOKUP($C8,'Telecentric lens DB'!$B$4:$S$486,MATCH(F$4,'Telecentric lens DB'!$B$4:$S$4,0),0),"")</f>
        <v>C-mount</v>
      </c>
      <c r="G8" s="35" t="str">
        <f>IFERROR(VLOOKUP($C8,'Telecentric lens DB'!$B$4:$S$486,MATCH(G$4,'Telecentric lens DB'!$B$4:$S$4,0),0),"")</f>
        <v>1.1"</v>
      </c>
      <c r="H8" s="45" t="str">
        <f>IFERROR(IF(VLOOKUP($C8,'Telecentric lens DB'!$B$4:$S$486,MATCH(H$4,'Telecentric lens DB'!$B$4:$S$4,0),0)=0,"",VLOOKUP($C8,'Telecentric lens DB'!$B$4:$S$486,MATCH(H$4,'Telecentric lens DB'!$B$4:$S$4,0),0)),"")</f>
        <v>F/7-62</v>
      </c>
      <c r="I8" s="153">
        <f>IFERROR(IF(VLOOKUP($C8,'Telecentric lens DB'!$B$4:$S$486,MATCH(I$4,'Telecentric lens DB'!$B$4:$S$4,0),0)=0,"",VLOOKUP($C8,'Telecentric lens DB'!$B$4:$S$486,MATCH(I$4,'Telecentric lens DB'!$B$4:$S$4,0),0)),"")</f>
        <v>0.14141999999999999</v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>EL-12-30-VIS-16D</v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>No</v>
      </c>
      <c r="M8" s="35" t="str">
        <f>IFERROR(IF(VLOOKUP($C8,'Telecentric lens DB'!$B$4:$S$486,MATCH(M$4,'Telecentric lens DB'!$B$4:$S$4,0),0)=0,"",VLOOKUP($C8,'Telecentric lens DB'!$B$4:$S$486,MATCH(M$4,'Telecentric lens DB'!$B$4:$S$4,0),0)),"")</f>
        <v>1500-2000$</v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C9" s="49"/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C10" s="49"/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1" t="s">
        <v>121</v>
      </c>
      <c r="C17" s="30" t="s">
        <v>0</v>
      </c>
      <c r="D17" s="30" t="s">
        <v>0</v>
      </c>
      <c r="E17" s="30"/>
      <c r="F17" s="30" t="s">
        <v>0</v>
      </c>
      <c r="G17" s="30" t="s">
        <v>0</v>
      </c>
      <c r="H17" s="30" t="s">
        <v>0</v>
      </c>
      <c r="I17" s="30" t="s">
        <v>0</v>
      </c>
      <c r="J17" s="30" t="s">
        <v>0</v>
      </c>
      <c r="K17" s="30" t="s">
        <v>0</v>
      </c>
      <c r="L17" s="30" t="s">
        <v>0</v>
      </c>
      <c r="M17" s="30" t="s">
        <v>0</v>
      </c>
      <c r="N17" s="30" t="s">
        <v>0</v>
      </c>
      <c r="O17" s="30" t="s">
        <v>0</v>
      </c>
    </row>
    <row r="19" spans="2:15">
      <c r="B19" s="8" t="s">
        <v>65</v>
      </c>
    </row>
  </sheetData>
  <phoneticPr fontId="46" type="noConversion"/>
  <dataValidations disablePrompts="1" count="3">
    <dataValidation type="list" allowBlank="1" showInputMessage="1" showErrorMessage="1" sqref="F5:F16" xr:uid="{4691DB81-000E-4643-85D7-617B6B9D42A2}">
      <formula1>Mounts</formula1>
    </dataValidation>
    <dataValidation type="list" allowBlank="1" showInputMessage="1" showErrorMessage="1" sqref="G5:G16" xr:uid="{7CCFB965-8266-4D31-9F83-C9343CF5006D}">
      <formula1>Formats</formula1>
    </dataValidation>
    <dataValidation type="list" allowBlank="1" showInputMessage="1" showErrorMessage="1" sqref="M5:M16" xr:uid="{11EC34BA-61BA-411B-A201-B64D0425A90D}">
      <formula1>Prices</formula1>
    </dataValidation>
  </dataValidations>
  <hyperlinks>
    <hyperlink ref="B2" location="'Telecentric lenses'!A1" display="Back to overview" xr:uid="{0E8422B4-D54B-4CD6-BADE-AEC0B6F3C4BF}"/>
    <hyperlink ref="B19" location="'Telecentric lens DB'!A1" display="Telecentric lens database" xr:uid="{085C2615-9727-4DEB-8940-9A741441A9E0}"/>
    <hyperlink ref="C5:C6" r:id="rId1" display="VS-THV1-110/S-LQL1" xr:uid="{CD5AFEF9-881C-4D52-9158-9E602537CCED}"/>
    <hyperlink ref="C8" r:id="rId2" xr:uid="{2A51ECF0-53E4-490B-833D-016B1096C664}"/>
  </hyperlinks>
  <pageMargins left="0.3" right="0.3" top="0.5" bottom="0.5" header="0.1" footer="0.1"/>
  <pageSetup paperSize="9" scale="61" orientation="landscape" r:id="rId3"/>
  <legacyDrawing r:id="rId4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6709F-7633-4558-80EE-C7212C02E550}">
  <sheetPr>
    <pageSetUpPr fitToPage="1"/>
  </sheetPr>
  <dimension ref="A1:O19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379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Linkhou</v>
      </c>
      <c r="C5" s="156" t="s">
        <v>380</v>
      </c>
      <c r="D5" s="35">
        <f>IFERROR(VLOOKUP($C5,'Telecentric lens DB'!$B$4:$S$486,MATCH(D$4,'Telecentric lens DB'!$B$4:$S$4,0),0),"")</f>
        <v>4</v>
      </c>
      <c r="E5" s="35" t="str">
        <f>IFERROR(VLOOKUP($C5,'Telecentric lens DB'!$B$4:$S$486,MATCH(E$4,'Telecentric lens DB'!$B$4:$S$4,0),0),"")</f>
        <v>105.0 - 118.0</v>
      </c>
      <c r="F5" s="35" t="str">
        <f>IFERROR(VLOOKUP($C5,'Telecentric lens DB'!$B$4:$S$486,MATCH(F$4,'Telecentric lens DB'!$B$4:$S$4,0),0),"")</f>
        <v>C-mount</v>
      </c>
      <c r="G5" s="35" t="str">
        <f>IFERROR(VLOOKUP($C5,'Telecentric lens DB'!$B$4:$S$486,MATCH(G$4,'Telecentric lens DB'!$B$4:$S$4,0),0),"")</f>
        <v>1"</v>
      </c>
      <c r="H5" s="45" t="str">
        <f>IFERROR(IF(VLOOKUP($C5,'Telecentric lens DB'!$B$4:$S$486,MATCH(H$4,'Telecentric lens DB'!$B$4:$S$4,0),0)=0,"",VLOOKUP($C5,'Telecentric lens DB'!$B$4:$S$486,MATCH(H$4,'Telecentric lens DB'!$B$4:$S$4,0),0)),"")</f>
        <v>F/22.9</v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>EL-16-40-TC-VIS-5D-C</v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2000-3000$</v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B6" s="3" t="str">
        <f>IFERROR(VLOOKUP($C6,'Telecentric lens DB'!$B$4:$S$486,MATCH(B$4,'Telecentric lens DB'!$B$4:$S$4,0),0),"")</f>
        <v>OPT</v>
      </c>
      <c r="C6" s="156" t="s">
        <v>858</v>
      </c>
      <c r="D6" s="35">
        <f>IFERROR(VLOOKUP($C6,'Telecentric lens DB'!$B$4:$S$486,MATCH(D$4,'Telecentric lens DB'!$B$4:$S$4,0),0),"")</f>
        <v>4</v>
      </c>
      <c r="E6" s="35" t="str">
        <f>IFERROR(VLOOKUP($C6,'Telecentric lens DB'!$B$4:$S$486,MATCH(E$4,'Telecentric lens DB'!$B$4:$S$4,0),0),"")</f>
        <v>60.5 - 63.2</v>
      </c>
      <c r="F6" s="35" t="str">
        <f>IFERROR(VLOOKUP($C6,'Telecentric lens DB'!$B$4:$S$486,MATCH(F$4,'Telecentric lens DB'!$B$4:$S$4,0),0),"")</f>
        <v>C-mount</v>
      </c>
      <c r="G6" s="35" t="str">
        <f>IFERROR(VLOOKUP($C6,'Telecentric lens DB'!$B$4:$S$486,MATCH(G$4,'Telecentric lens DB'!$B$4:$S$4,0),0),"")</f>
        <v>1.1"</v>
      </c>
      <c r="H6" s="45" t="str">
        <f>IFERROR(IF(VLOOKUP($C6,'Telecentric lens DB'!$B$4:$S$486,MATCH(H$4,'Telecentric lens DB'!$B$4:$S$4,0),0)=0,"",VLOOKUP($C6,'Telecentric lens DB'!$B$4:$S$486,MATCH(H$4,'Telecentric lens DB'!$B$4:$S$4,0),0)),"")</f>
        <v>F/12-124</v>
      </c>
      <c r="I6" s="153">
        <f>IFERROR(IF(VLOOKUP($C6,'Telecentric lens DB'!$B$4:$S$486,MATCH(I$4,'Telecentric lens DB'!$B$4:$S$4,0),0)=0,"",VLOOKUP($C6,'Telecentric lens DB'!$B$4:$S$486,MATCH(I$4,'Telecentric lens DB'!$B$4:$S$4,0),0)),"")</f>
        <v>0.16841</v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>EL-12-30-VIS-16D</v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>No</v>
      </c>
      <c r="M6" s="35" t="str">
        <f>IFERROR(IF(VLOOKUP($C6,'Telecentric lens DB'!$B$4:$S$486,MATCH(M$4,'Telecentric lens DB'!$B$4:$S$4,0),0)=0,"",VLOOKUP($C6,'Telecentric lens DB'!$B$4:$S$486,MATCH(M$4,'Telecentric lens DB'!$B$4:$S$4,0),0)),"")</f>
        <v>1500-2000$</v>
      </c>
      <c r="N6" s="45"/>
    </row>
    <row r="7" spans="1:15">
      <c r="C7" s="156"/>
      <c r="D7" s="35"/>
      <c r="E7" s="35"/>
      <c r="F7" s="35"/>
      <c r="G7" s="35"/>
      <c r="H7" s="45"/>
      <c r="I7" s="153"/>
      <c r="J7" s="45"/>
      <c r="K7" s="42"/>
      <c r="L7" s="153"/>
      <c r="M7" s="35"/>
      <c r="N7" s="45"/>
    </row>
    <row r="8" spans="1:15">
      <c r="B8" s="3" t="str">
        <f>IFERROR(VLOOKUP($C8,'Telecentric lens DB'!$B$4:$S$486,MATCH(B$4,'Telecentric lens DB'!$B$4:$S$4,0),0),"")</f>
        <v/>
      </c>
      <c r="C8" s="156"/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45" t="str">
        <f>IFERROR(IF(VLOOKUP($C8,'Telecentric lens DB'!$B$4:$S$486,MATCH(H$4,'Telecentric lens DB'!$B$4:$S$4,0),0)=0,"",VLOOKUP($C8,'Telecentric lens DB'!$B$4:$S$486,MATCH(H$4,'Telecentric lens DB'!$B$4:$S$4,0),0)),"")</f>
        <v/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/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C9" s="49"/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C10" s="49"/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1" t="s">
        <v>121</v>
      </c>
      <c r="C17" s="30" t="s">
        <v>0</v>
      </c>
      <c r="D17" s="30" t="s">
        <v>0</v>
      </c>
      <c r="E17" s="30"/>
      <c r="F17" s="30" t="s">
        <v>0</v>
      </c>
      <c r="G17" s="30" t="s">
        <v>0</v>
      </c>
      <c r="H17" s="30" t="s">
        <v>0</v>
      </c>
      <c r="I17" s="30" t="s">
        <v>0</v>
      </c>
      <c r="J17" s="30" t="s">
        <v>0</v>
      </c>
      <c r="K17" s="30" t="s">
        <v>0</v>
      </c>
      <c r="L17" s="30" t="s">
        <v>0</v>
      </c>
      <c r="M17" s="30" t="s">
        <v>0</v>
      </c>
      <c r="N17" s="30" t="s">
        <v>0</v>
      </c>
      <c r="O17" s="30" t="s">
        <v>0</v>
      </c>
    </row>
    <row r="19" spans="2:15">
      <c r="B19" s="8" t="s">
        <v>65</v>
      </c>
    </row>
  </sheetData>
  <dataValidations disablePrompts="1" count="3">
    <dataValidation type="list" allowBlank="1" showInputMessage="1" showErrorMessage="1" sqref="M5:M16" xr:uid="{A4C96F20-B12E-4536-AA0C-D61F665B7886}">
      <formula1>Prices</formula1>
    </dataValidation>
    <dataValidation type="list" allowBlank="1" showInputMessage="1" showErrorMessage="1" sqref="G5:G16" xr:uid="{38A7F27D-3462-49CF-9EEB-0F70C5FC4BC1}">
      <formula1>Formats</formula1>
    </dataValidation>
    <dataValidation type="list" allowBlank="1" showInputMessage="1" showErrorMessage="1" sqref="F5:F16" xr:uid="{2B203F12-86F8-4D1E-99B3-E454DB5F7D58}">
      <formula1>Mounts</formula1>
    </dataValidation>
  </dataValidations>
  <hyperlinks>
    <hyperlink ref="B2" location="'Telecentric lenses'!A1" display="Back to overview" xr:uid="{CE62D024-5A78-42F7-8DCB-E476A256999A}"/>
    <hyperlink ref="B19" location="'Telecentric lens DB'!A1" display="Telecentric lens database" xr:uid="{69C7F5E3-3FED-4469-928D-7B09F9E4D55F}"/>
    <hyperlink ref="C6" r:id="rId1" xr:uid="{3608F8EB-1F46-451E-8F8D-C237A460544F}"/>
  </hyperlinks>
  <pageMargins left="0.3" right="0.3" top="0.5" bottom="0.5" header="0.1" footer="0.1"/>
  <pageSetup paperSize="9" scale="61" orientation="landscape" r:id="rId2"/>
  <legacyDrawing r:id="rId3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657B9-B914-4D2A-AE90-90745EB5E5ED}">
  <sheetPr>
    <pageSetUpPr fitToPage="1"/>
  </sheetPr>
  <dimension ref="A1:O19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381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Linkhou</v>
      </c>
      <c r="C5" s="156" t="s">
        <v>382</v>
      </c>
      <c r="D5" s="35">
        <f>IFERROR(VLOOKUP($C5,'Telecentric lens DB'!$B$4:$S$486,MATCH(D$4,'Telecentric lens DB'!$B$4:$S$4,0),0),"")</f>
        <v>6</v>
      </c>
      <c r="E5" s="35" t="str">
        <f>IFERROR(VLOOKUP($C5,'Telecentric lens DB'!$B$4:$S$486,MATCH(E$4,'Telecentric lens DB'!$B$4:$S$4,0),0),"")</f>
        <v>105.0 - 116.0</v>
      </c>
      <c r="F5" s="35" t="str">
        <f>IFERROR(VLOOKUP($C5,'Telecentric lens DB'!$B$4:$S$486,MATCH(F$4,'Telecentric lens DB'!$B$4:$S$4,0),0),"")</f>
        <v>C-mount</v>
      </c>
      <c r="G5" s="35" t="str">
        <f>IFERROR(VLOOKUP($C5,'Telecentric lens DB'!$B$4:$S$486,MATCH(G$4,'Telecentric lens DB'!$B$4:$S$4,0),0),"")</f>
        <v>1"</v>
      </c>
      <c r="H5" s="45" t="str">
        <f>IFERROR(IF(VLOOKUP($C5,'Telecentric lens DB'!$B$4:$S$486,MATCH(H$4,'Telecentric lens DB'!$B$4:$S$4,0),0)=0,"",VLOOKUP($C5,'Telecentric lens DB'!$B$4:$S$486,MATCH(H$4,'Telecentric lens DB'!$B$4:$S$4,0),0)),"")</f>
        <v>F/37.7</v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>EL-16-40-TC-VIS-5D-C</v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2000-3000$</v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C6" s="156"/>
      <c r="D6" s="35"/>
      <c r="E6" s="35"/>
      <c r="F6" s="35"/>
      <c r="G6" s="35"/>
      <c r="H6" s="45"/>
      <c r="I6" s="153"/>
      <c r="J6" s="45"/>
      <c r="K6" s="42"/>
      <c r="L6" s="153"/>
      <c r="M6" s="35"/>
      <c r="N6" s="45"/>
    </row>
    <row r="7" spans="1:15">
      <c r="C7" s="156"/>
      <c r="D7" s="35"/>
      <c r="E7" s="35"/>
      <c r="F7" s="35"/>
      <c r="G7" s="35"/>
      <c r="H7" s="45"/>
      <c r="I7" s="153"/>
      <c r="J7" s="45"/>
      <c r="K7" s="42"/>
      <c r="L7" s="153"/>
      <c r="M7" s="35"/>
      <c r="N7" s="45"/>
    </row>
    <row r="8" spans="1:15">
      <c r="B8" s="3" t="str">
        <f>IFERROR(VLOOKUP($C8,'Telecentric lens DB'!$B$4:$S$486,MATCH(B$4,'Telecentric lens DB'!$B$4:$S$4,0),0),"")</f>
        <v/>
      </c>
      <c r="C8" s="156"/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45" t="str">
        <f>IFERROR(IF(VLOOKUP($C8,'Telecentric lens DB'!$B$4:$S$486,MATCH(H$4,'Telecentric lens DB'!$B$4:$S$4,0),0)=0,"",VLOOKUP($C8,'Telecentric lens DB'!$B$4:$S$486,MATCH(H$4,'Telecentric lens DB'!$B$4:$S$4,0),0)),"")</f>
        <v/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/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C9" s="49"/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C10" s="49"/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1" t="s">
        <v>121</v>
      </c>
      <c r="C17" s="30" t="s">
        <v>0</v>
      </c>
      <c r="D17" s="30" t="s">
        <v>0</v>
      </c>
      <c r="E17" s="30"/>
      <c r="F17" s="30" t="s">
        <v>0</v>
      </c>
      <c r="G17" s="30" t="s">
        <v>0</v>
      </c>
      <c r="H17" s="30" t="s">
        <v>0</v>
      </c>
      <c r="I17" s="30" t="s">
        <v>0</v>
      </c>
      <c r="J17" s="30" t="s">
        <v>0</v>
      </c>
      <c r="K17" s="30" t="s">
        <v>0</v>
      </c>
      <c r="L17" s="30" t="s">
        <v>0</v>
      </c>
      <c r="M17" s="30" t="s">
        <v>0</v>
      </c>
      <c r="N17" s="30" t="s">
        <v>0</v>
      </c>
      <c r="O17" s="30" t="s">
        <v>0</v>
      </c>
    </row>
    <row r="19" spans="2:15">
      <c r="B19" s="8" t="s">
        <v>65</v>
      </c>
    </row>
  </sheetData>
  <dataValidations count="3">
    <dataValidation type="list" allowBlank="1" showInputMessage="1" showErrorMessage="1" sqref="F5:F16" xr:uid="{A518A1F9-07D3-4EF3-A43D-5F1747275E9D}">
      <formula1>Mounts</formula1>
    </dataValidation>
    <dataValidation type="list" allowBlank="1" showInputMessage="1" showErrorMessage="1" sqref="G5:G16" xr:uid="{0E8D7F98-8F38-44E6-984A-65BCEBEE19DF}">
      <formula1>Formats</formula1>
    </dataValidation>
    <dataValidation type="list" allowBlank="1" showInputMessage="1" showErrorMessage="1" sqref="M5:M16" xr:uid="{E58F4D99-872C-4C8F-8C86-B956AA5CC3BC}">
      <formula1>Prices</formula1>
    </dataValidation>
  </dataValidations>
  <hyperlinks>
    <hyperlink ref="B2" location="'Telecentric lenses'!A1" display="Back to overview" xr:uid="{0D221571-C80D-4C5F-AB3A-A7CED16C77B0}"/>
    <hyperlink ref="B19" location="'Telecentric lens DB'!A1" display="Telecentric lens database" xr:uid="{E1E12100-862B-4AEA-8CEC-AEBBCDA1B4E6}"/>
  </hyperlinks>
  <pageMargins left="0.3" right="0.3" top="0.5" bottom="0.5" header="0.1" footer="0.1"/>
  <pageSetup paperSize="9" scale="61" orientation="landscape" r:id="rId1"/>
  <legacy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87CD4-92E0-48CE-BFE3-08BC280864EF}">
  <sheetPr>
    <pageSetUpPr fitToPage="1"/>
  </sheetPr>
  <dimension ref="A1:O20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Linkhou</v>
      </c>
      <c r="C5" s="156" t="s">
        <v>384</v>
      </c>
      <c r="D5" s="35">
        <f>IFERROR(VLOOKUP($C5,'Telecentric lens DB'!$B$4:$S$486,MATCH(D$4,'Telecentric lens DB'!$B$4:$S$4,0),0),"")</f>
        <v>0.26700000000000002</v>
      </c>
      <c r="E5" s="35" t="str">
        <f>IFERROR(VLOOKUP($C5,'Telecentric lens DB'!$B$4:$S$486,MATCH(E$4,'Telecentric lens DB'!$B$4:$S$4,0),0),"")</f>
        <v>195.0 - 220.0</v>
      </c>
      <c r="F5" s="35" t="str">
        <f>IFERROR(VLOOKUP($C5,'Telecentric lens DB'!$B$4:$S$486,MATCH(F$4,'Telecentric lens DB'!$B$4:$S$4,0),0),"")</f>
        <v>F-mount</v>
      </c>
      <c r="G5" s="35" t="str">
        <f>IFERROR(VLOOKUP($C5,'Telecentric lens DB'!$B$4:$S$486,MATCH(G$4,'Telecentric lens DB'!$B$4:$S$4,0),0),"")</f>
        <v>4/3"</v>
      </c>
      <c r="H5" s="45" t="str">
        <f>IFERROR(IF(VLOOKUP($C5,'Telecentric lens DB'!$B$4:$S$486,MATCH(H$4,'Telecentric lens DB'!$B$4:$S$4,0),0)=0,"",VLOOKUP($C5,'Telecentric lens DB'!$B$4:$S$486,MATCH(H$4,'Telecentric lens DB'!$B$4:$S$4,0),0)),"")</f>
        <v>F/7.5</v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>EL-16-40-TC-VIS-5D-C</v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2000-3000$</v>
      </c>
      <c r="N5" s="159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C6" s="156"/>
      <c r="D6" s="35"/>
      <c r="E6" s="35"/>
      <c r="F6" s="35"/>
      <c r="G6" s="35"/>
      <c r="H6" s="45"/>
      <c r="I6" s="153"/>
      <c r="J6" s="45"/>
      <c r="K6" s="42"/>
      <c r="L6" s="153"/>
      <c r="M6" s="35"/>
      <c r="N6" s="45"/>
    </row>
    <row r="7" spans="1:15">
      <c r="C7" s="156"/>
      <c r="D7" s="35"/>
      <c r="E7" s="35"/>
      <c r="F7" s="35"/>
      <c r="G7" s="35"/>
      <c r="H7" s="45"/>
      <c r="I7" s="153"/>
      <c r="J7" s="45"/>
      <c r="K7" s="42"/>
      <c r="L7" s="153"/>
      <c r="M7" s="35"/>
      <c r="N7" s="45"/>
    </row>
    <row r="8" spans="1:15">
      <c r="B8" s="3" t="str">
        <f>IFERROR(VLOOKUP($C8,'Telecentric lens DB'!$B$4:$S$486,MATCH(B$4,'Telecentric lens DB'!$B$4:$S$4,0),0),"")</f>
        <v/>
      </c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45" t="str">
        <f>IFERROR(IF(VLOOKUP($C8,'Telecentric lens DB'!$B$4:$S$486,MATCH(H$4,'Telecentric lens DB'!$B$4:$S$4,0),0)=0,"",VLOOKUP($C8,'Telecentric lens DB'!$B$4:$S$486,MATCH(H$4,'Telecentric lens DB'!$B$4:$S$4,0),0)),"")</f>
        <v/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/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C10" s="49"/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4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153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4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42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153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45" t="str">
        <f>IFERROR(IF(VLOOKUP($C17,'Telecentric lens DB'!$B$4:$S$486,MATCH(N$4,'Telecentric lens DB'!$B$4:$S$4,0),0)=0,"",VLOOKUP($C17,'Telecentric lens DB'!$B$4:$S$486,MATCH(N$4,'Telecentric lens DB'!$B$4:$S$4,0),0)),"")</f>
        <v/>
      </c>
    </row>
    <row r="18" spans="2:15">
      <c r="B18" s="31" t="s">
        <v>121</v>
      </c>
      <c r="C18" s="30" t="s">
        <v>0</v>
      </c>
      <c r="D18" s="30" t="s">
        <v>0</v>
      </c>
      <c r="E18" s="30"/>
      <c r="F18" s="30" t="s">
        <v>0</v>
      </c>
      <c r="G18" s="30" t="s">
        <v>0</v>
      </c>
      <c r="H18" s="30" t="s">
        <v>0</v>
      </c>
      <c r="I18" s="30" t="s">
        <v>0</v>
      </c>
      <c r="J18" s="30" t="s">
        <v>0</v>
      </c>
      <c r="K18" s="30" t="s">
        <v>0</v>
      </c>
      <c r="L18" s="30" t="s">
        <v>0</v>
      </c>
      <c r="M18" s="30" t="s">
        <v>0</v>
      </c>
      <c r="N18" s="30" t="s">
        <v>0</v>
      </c>
      <c r="O18" s="30" t="s">
        <v>0</v>
      </c>
    </row>
    <row r="20" spans="2:15">
      <c r="B20" s="8" t="s">
        <v>65</v>
      </c>
    </row>
  </sheetData>
  <dataValidations count="3">
    <dataValidation type="list" allowBlank="1" showInputMessage="1" showErrorMessage="1" sqref="M5:M17" xr:uid="{9515EDBE-A5CC-4599-A70C-18DBA9DC4EAD}">
      <formula1>Prices</formula1>
    </dataValidation>
    <dataValidation type="list" allowBlank="1" showInputMessage="1" showErrorMessage="1" sqref="G5:G17" xr:uid="{6E29AEF2-057D-46E9-8C38-E86C97DAF7F3}">
      <formula1>Formats</formula1>
    </dataValidation>
    <dataValidation type="list" allowBlank="1" showInputMessage="1" showErrorMessage="1" sqref="F5:F17" xr:uid="{2A611930-E5C5-4B83-B1FB-9B7364D8237F}">
      <formula1>Mounts</formula1>
    </dataValidation>
  </dataValidations>
  <hyperlinks>
    <hyperlink ref="B2" location="'Telecentric lenses'!A1" display="Back to overview" xr:uid="{A2790EBB-F6E7-48AD-B87D-B323D6939D55}"/>
    <hyperlink ref="B20" location="'Telecentric lens DB'!A1" display="Telecentric lens database" xr:uid="{6F123AD6-5DEA-4D07-A930-78CA15696142}"/>
    <hyperlink ref="N5" r:id="rId1" display="https://www.optotune.com/s/Optotune-EL-16-40-TC-with-Sill-Correctal-T_20-telecentric-lens.pdf" xr:uid="{C4D998AA-E1D6-4D7F-87EB-DB50CE1290AC}"/>
    <hyperlink ref="L5" r:id="rId2" display="https://www.optotune.com/s/Optotune-EL-16-40-TC-with-Sill-Correctal-T_20-telecentric-lens.pdf" xr:uid="{3214FF50-BE16-4FD4-BF83-053D3A986861}"/>
  </hyperlinks>
  <pageMargins left="0.3" right="0.3" top="0.5" bottom="0.5" header="0.1" footer="0.1"/>
  <pageSetup paperSize="9" scale="61" orientation="landscape"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S22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132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Lensation</v>
      </c>
      <c r="C5" s="49" t="s">
        <v>133</v>
      </c>
      <c r="D5" s="35">
        <f>IFERROR(VLOOKUP($C5,'Entocentric lens DB'!$B$6:$U$312,MATCH('Entocentric lens DB'!$D$4,'Entocentric lens DB'!$B$4:$U$4,0),0),"")</f>
        <v>5</v>
      </c>
      <c r="E5" s="35" t="str">
        <f>IFERROR(VLOOKUP($C5,'Entocentric lens DB'!$B$6:$U$312,MATCH('Entocentric lens DB'!$F$4,'Entocentric lens DB'!$B$4:$U$4,0),0),"")</f>
        <v>S-mount</v>
      </c>
      <c r="F5" s="35" t="str">
        <f>IFERROR(VLOOKUP($C5,'Entocentric lens DB'!$B$6:$U$312,MATCH('Entocentric lens DB'!$G$4,'Entocentric lens DB'!$B$4:$U$4,0),0),"")</f>
        <v>1/2"</v>
      </c>
      <c r="G5" s="35" t="str">
        <f>IFERROR(VLOOKUP($C5,'Entocentric lens DB'!$B$6:$U$312,MATCH('Entocentric lens DB'!$H$4,'Entocentric lens DB'!$B$4:$U$4,0),0),"")</f>
        <v>None</v>
      </c>
      <c r="H5" s="35" t="str">
        <f>IFERROR(VLOOKUP($C5,'Entocentric lens DB'!$B$6:$U$312,MATCH('Entocentric lens DB'!$Q$4,'Entocentric lens DB'!$B$4:$U$4,0),0),"")</f>
        <v>100-200$</v>
      </c>
      <c r="I5" s="42" t="str">
        <f>IFERROR(VLOOKUP($C5,'Entocentric lens DB'!$B$6:$U$312,MATCH('Entocentric lens DB'!$R$4,'Entocentric lens DB'!$B$4:$U$4,0),0),"")</f>
        <v>EL-16-40-TC-VIS-5D-C</v>
      </c>
      <c r="J5" s="35" t="str">
        <f>IFERROR(VLOOKUP($I5,'Optotune lens DB'!$B$5:$I$25,MATCH('Optotune lens DB'!$I$4,'Optotune lens DB'!$B$4:$I$4,0),0),"")</f>
        <v>500-1000$</v>
      </c>
      <c r="K5" s="3" t="s">
        <v>114</v>
      </c>
      <c r="L5" s="35" t="str">
        <f>IFERROR(VLOOKUP($C5,'Entocentric lens DB'!$B$6:$U$312,MATCH('Entocentric lens DB'!$S$4,'Entocentric lens DB'!$B$4:$U$4,0),0),"")</f>
        <v>&gt;=15 mm</v>
      </c>
      <c r="M5" s="41">
        <f>IF(ISBLANK(C5),"",'Entocentric lenses'!$H$3)</f>
        <v>2300</v>
      </c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200</v>
      </c>
      <c r="P5" s="35" t="s">
        <v>115</v>
      </c>
      <c r="Q5" s="45" t="str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/>
      </c>
      <c r="S5" s="3" t="s">
        <v>116</v>
      </c>
    </row>
    <row r="6" spans="1:19">
      <c r="B6" s="3" t="str">
        <f>IFERROR(VLOOKUP($C6,'Entocentric lens DB'!$B$6:$U$312,MATCH('Entocentric lens DB'!$C$4,'Entocentric lens DB'!$B$4:$U$4,0),0),"")</f>
        <v>Lensation</v>
      </c>
      <c r="C6" s="49" t="s">
        <v>134</v>
      </c>
      <c r="D6" s="35">
        <f>IFERROR(VLOOKUP($C6,'Entocentric lens DB'!$B$6:$U$312,MATCH('Entocentric lens DB'!$D$4,'Entocentric lens DB'!$B$4:$U$4,0),0),"")</f>
        <v>6</v>
      </c>
      <c r="E6" s="35" t="str">
        <f>IFERROR(VLOOKUP($C6,'Entocentric lens DB'!$B$6:$U$312,MATCH('Entocentric lens DB'!$F$4,'Entocentric lens DB'!$B$4:$U$4,0),0),"")</f>
        <v>S-mount</v>
      </c>
      <c r="F6" s="35" t="str">
        <f>IFERROR(VLOOKUP($C6,'Entocentric lens DB'!$B$6:$U$312,MATCH('Entocentric lens DB'!$G$4,'Entocentric lens DB'!$B$4:$U$4,0),0),"")</f>
        <v>1/2"</v>
      </c>
      <c r="G6" s="35" t="str">
        <f>IFERROR(VLOOKUP($C6,'Entocentric lens DB'!$B$6:$U$312,MATCH('Entocentric lens DB'!$H$4,'Entocentric lens DB'!$B$4:$U$4,0),0),"")</f>
        <v>None</v>
      </c>
      <c r="H6" s="35" t="str">
        <f>IFERROR(VLOOKUP($C6,'Entocentric lens DB'!$B$6:$U$312,MATCH('Entocentric lens DB'!$Q$4,'Entocentric lens DB'!$B$4:$U$4,0),0),"")</f>
        <v>&lt;100$</v>
      </c>
      <c r="I6" s="42" t="str">
        <f>IFERROR(VLOOKUP($C6,'Entocentric lens DB'!$B$6:$U$312,MATCH('Entocentric lens DB'!$R$4,'Entocentric lens DB'!$B$4:$U$4,0),0),"")</f>
        <v>EL-16-40-TC-VIS-5D-C</v>
      </c>
      <c r="J6" s="35" t="str">
        <f>IFERROR(VLOOKUP($I6,'Optotune lens DB'!$B$5:$I$25,MATCH('Optotune lens DB'!$I$4,'Optotune lens DB'!$B$4:$I$4,0),0),"")</f>
        <v>500-1000$</v>
      </c>
      <c r="K6" s="3" t="s">
        <v>114</v>
      </c>
      <c r="L6" s="35" t="str">
        <f>IFERROR(VLOOKUP($C6,'Entocentric lens DB'!$B$6:$U$312,MATCH('Entocentric lens DB'!$S$4,'Entocentric lens DB'!$B$4:$U$4,0),0),"")</f>
        <v>&gt;=14 mm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200</v>
      </c>
      <c r="P6" s="35" t="s">
        <v>115</v>
      </c>
      <c r="Q6" s="45" t="str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/>
      </c>
      <c r="S6" s="3" t="s">
        <v>116</v>
      </c>
    </row>
    <row r="7" spans="1:19">
      <c r="B7" s="3" t="str">
        <f>IFERROR(VLOOKUP($C7,'Entocentric lens DB'!$B$6:$U$312,MATCH('Entocentric lens DB'!$C$4,'Entocentric lens DB'!$B$4:$U$4,0),0),"")</f>
        <v>Lensation</v>
      </c>
      <c r="C7" s="49" t="s">
        <v>135</v>
      </c>
      <c r="D7" s="35">
        <f>IFERROR(VLOOKUP($C7,'Entocentric lens DB'!$B$6:$U$312,MATCH('Entocentric lens DB'!$D$4,'Entocentric lens DB'!$B$4:$U$4,0),0),"")</f>
        <v>5</v>
      </c>
      <c r="E7" s="35" t="str">
        <f>IFERROR(VLOOKUP($C7,'Entocentric lens DB'!$B$6:$U$312,MATCH('Entocentric lens DB'!$F$4,'Entocentric lens DB'!$B$4:$U$4,0),0),"")</f>
        <v>S-mount</v>
      </c>
      <c r="F7" s="35" t="str">
        <f>IFERROR(VLOOKUP($C7,'Entocentric lens DB'!$B$6:$U$312,MATCH('Entocentric lens DB'!$G$4,'Entocentric lens DB'!$B$4:$U$4,0),0),"")</f>
        <v>1/2"</v>
      </c>
      <c r="G7" s="35" t="str">
        <f>IFERROR(VLOOKUP($C7,'Entocentric lens DB'!$B$6:$U$312,MATCH('Entocentric lens DB'!$H$4,'Entocentric lens DB'!$B$4:$U$4,0),0),"")</f>
        <v>None</v>
      </c>
      <c r="H7" s="35" t="str">
        <f>IFERROR(VLOOKUP($C7,'Entocentric lens DB'!$B$6:$U$312,MATCH('Entocentric lens DB'!$Q$4,'Entocentric lens DB'!$B$4:$U$4,0),0),"")</f>
        <v>&lt;100$</v>
      </c>
      <c r="I7" s="42" t="str">
        <f>IFERROR(VLOOKUP($C7,'Entocentric lens DB'!$B$6:$U$312,MATCH('Entocentric lens DB'!$R$4,'Entocentric lens DB'!$B$4:$U$4,0),0),"")</f>
        <v>EL-16-40-TC-VIS-5D-C</v>
      </c>
      <c r="J7" s="35" t="str">
        <f>IFERROR(VLOOKUP($I7,'Optotune lens DB'!$B$5:$I$25,MATCH('Optotune lens DB'!$I$4,'Optotune lens DB'!$B$4:$I$4,0),0),"")</f>
        <v>500-1000$</v>
      </c>
      <c r="K7" s="3" t="s">
        <v>114</v>
      </c>
      <c r="L7" s="35" t="str">
        <f>IFERROR(VLOOKUP($C7,'Entocentric lens DB'!$B$6:$U$312,MATCH('Entocentric lens DB'!$S$4,'Entocentric lens DB'!$B$4:$U$4,0),0),"")</f>
        <v>&gt;=12 mm</v>
      </c>
      <c r="M7" s="41">
        <f>IF(ISBLANK(C7),"",'Entocentric lenses'!$H$3)</f>
        <v>2300</v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>inf</v>
      </c>
      <c r="O7" s="32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>200</v>
      </c>
      <c r="P7" s="35" t="s">
        <v>115</v>
      </c>
      <c r="Q7" s="45" t="str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/>
      </c>
      <c r="S7" s="3" t="s">
        <v>116</v>
      </c>
    </row>
    <row r="8" spans="1:19">
      <c r="B8" s="3" t="str">
        <f>IFERROR(VLOOKUP($C8,'Entocentric lens DB'!$B$6:$U$312,MATCH('Entocentric lens DB'!$C$4,'Entocentric lens DB'!$B$4:$U$4,0),0),"")</f>
        <v>Lensation</v>
      </c>
      <c r="C8" s="49" t="s">
        <v>136</v>
      </c>
      <c r="D8" s="35">
        <f>IFERROR(VLOOKUP($C8,'Entocentric lens DB'!$B$6:$U$312,MATCH('Entocentric lens DB'!$D$4,'Entocentric lens DB'!$B$4:$U$4,0),0),"")</f>
        <v>6</v>
      </c>
      <c r="E8" s="35" t="str">
        <f>IFERROR(VLOOKUP($C8,'Entocentric lens DB'!$B$6:$U$312,MATCH('Entocentric lens DB'!$F$4,'Entocentric lens DB'!$B$4:$U$4,0),0),"")</f>
        <v>S-mount</v>
      </c>
      <c r="F8" s="35" t="str">
        <f>IFERROR(VLOOKUP($C8,'Entocentric lens DB'!$B$6:$U$312,MATCH('Entocentric lens DB'!$G$4,'Entocentric lens DB'!$B$4:$U$4,0),0),"")</f>
        <v>1/2"</v>
      </c>
      <c r="G8" s="35" t="str">
        <f>IFERROR(VLOOKUP($C8,'Entocentric lens DB'!$B$6:$U$312,MATCH('Entocentric lens DB'!$H$4,'Entocentric lens DB'!$B$4:$U$4,0),0),"")</f>
        <v>None</v>
      </c>
      <c r="H8" s="35" t="str">
        <f>IFERROR(VLOOKUP($C8,'Entocentric lens DB'!$B$6:$U$312,MATCH('Entocentric lens DB'!$Q$4,'Entocentric lens DB'!$B$4:$U$4,0),0),"")</f>
        <v>&lt;100$</v>
      </c>
      <c r="I8" s="42" t="str">
        <f>IFERROR(VLOOKUP($C8,'Entocentric lens DB'!$B$6:$U$312,MATCH('Entocentric lens DB'!$R$4,'Entocentric lens DB'!$B$4:$U$4,0),0),"")</f>
        <v>EL-16-40-TC-VIS-5D-C</v>
      </c>
      <c r="J8" s="35" t="str">
        <f>IFERROR(VLOOKUP($I8,'Optotune lens DB'!$B$5:$I$25,MATCH('Optotune lens DB'!$I$4,'Optotune lens DB'!$B$4:$I$4,0),0),"")</f>
        <v>500-1000$</v>
      </c>
      <c r="K8" s="3" t="s">
        <v>114</v>
      </c>
      <c r="L8" s="35" t="str">
        <f>IFERROR(VLOOKUP($C8,'Entocentric lens DB'!$B$6:$U$312,MATCH('Entocentric lens DB'!$S$4,'Entocentric lens DB'!$B$4:$U$4,0),0),"")</f>
        <v>&gt;=14 mm</v>
      </c>
      <c r="M8" s="41">
        <f>IF(ISBLANK(C8),"",'Entocentric lenses'!$H$3)</f>
        <v>2300</v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>inf</v>
      </c>
      <c r="O8" s="32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>200</v>
      </c>
      <c r="P8" s="35" t="s">
        <v>115</v>
      </c>
      <c r="Q8" s="45" t="str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/>
      </c>
      <c r="S8" s="3" t="s">
        <v>116</v>
      </c>
    </row>
    <row r="9" spans="1:19">
      <c r="B9" s="3" t="str">
        <f>IFERROR(VLOOKUP($C9,'Entocentric lens DB'!$B$6:$U$312,MATCH('Entocentric lens DB'!$C$4,'Entocentric lens DB'!$B$4:$U$4,0),0),"")</f>
        <v>Evetar</v>
      </c>
      <c r="C9" s="3" t="s">
        <v>118</v>
      </c>
      <c r="D9" s="35">
        <f>IFERROR(VLOOKUP($C9,'Entocentric lens DB'!$B$6:$U$312,MATCH('Entocentric lens DB'!$D$4,'Entocentric lens DB'!$B$4:$U$4,0),0),"")</f>
        <v>5</v>
      </c>
      <c r="E9" s="35" t="str">
        <f>IFERROR(VLOOKUP($C9,'Entocentric lens DB'!$B$6:$U$312,MATCH('Entocentric lens DB'!$F$4,'Entocentric lens DB'!$B$4:$U$4,0),0),"")</f>
        <v>S-mount</v>
      </c>
      <c r="F9" s="35" t="str">
        <f>IFERROR(VLOOKUP($C9,'Entocentric lens DB'!$B$6:$U$312,MATCH('Entocentric lens DB'!$G$4,'Entocentric lens DB'!$B$4:$U$4,0),0),"")</f>
        <v>1/2.5"</v>
      </c>
      <c r="G9" s="35" t="str">
        <f>IFERROR(VLOOKUP($C9,'Entocentric lens DB'!$B$6:$U$312,MATCH('Entocentric lens DB'!$H$4,'Entocentric lens DB'!$B$4:$U$4,0),0),"")</f>
        <v>None</v>
      </c>
      <c r="H9" s="35" t="str">
        <f>IFERROR(VLOOKUP($C9,'Entocentric lens DB'!$B$6:$U$312,MATCH('Entocentric lens DB'!$Q$4,'Entocentric lens DB'!$B$4:$U$4,0),0),"")</f>
        <v>100-200$</v>
      </c>
      <c r="I9" s="42" t="str">
        <f>IFERROR(VLOOKUP($C9,'Entocentric lens DB'!$B$6:$U$312,MATCH('Entocentric lens DB'!$R$4,'Entocentric lens DB'!$B$4:$U$4,0),0),"")</f>
        <v>EL-3-10-VIS-26D-FPC</v>
      </c>
      <c r="J9" s="35" t="str">
        <f>IFERROR(VLOOKUP($I9,'Optotune lens DB'!$B$5:$I$25,MATCH('Optotune lens DB'!$I$4,'Optotune lens DB'!$B$4:$I$4,0),0),"")</f>
        <v>100-200$</v>
      </c>
      <c r="K9" s="3" t="s">
        <v>119</v>
      </c>
      <c r="L9" s="35" t="str">
        <f>IFERROR(VLOOKUP($C9,'Entocentric lens DB'!$B$6:$U$312,MATCH('Entocentric lens DB'!$S$4,'Entocentric lens DB'!$B$4:$U$4,0),0),"")</f>
        <v>NA</v>
      </c>
      <c r="M9" s="41">
        <f>IF(ISBLANK(C9),"",'Entocentric lenses'!$H$3)</f>
        <v>2300</v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>inf</v>
      </c>
      <c r="O9" s="32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>38.46153846153846</v>
      </c>
      <c r="P9" s="35" t="s">
        <v>115</v>
      </c>
      <c r="Q9" s="45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>1.7</v>
      </c>
      <c r="S9" s="3" t="s">
        <v>120</v>
      </c>
    </row>
    <row r="10" spans="1:19">
      <c r="B10" s="3" t="str">
        <f>IFERROR(VLOOKUP($C10,'Entocentric lens DB'!$B$6:$U$312,MATCH('Entocentric lens DB'!$C$4,'Entocentric lens DB'!$B$4:$U$4,0),0),"")</f>
        <v/>
      </c>
      <c r="D10" s="35" t="str">
        <f>IFERROR(VLOOKUP($C10,'Entocentric lens DB'!$B$6:$U$312,MATCH('Entocentric lens DB'!$D$4,'Entocentric lens DB'!$B$4:$U$4,0),0),"")</f>
        <v/>
      </c>
      <c r="E10" s="35" t="str">
        <f>IFERROR(VLOOKUP($C10,'Entocentric lens DB'!$B$6:$U$312,MATCH('Entocentric lens DB'!$F$4,'Entocentric lens DB'!$B$4:$U$4,0),0),"")</f>
        <v/>
      </c>
      <c r="F10" s="35" t="str">
        <f>IFERROR(VLOOKUP($C10,'Entocentric lens DB'!$B$6:$U$312,MATCH('Entocentric lens DB'!$G$4,'Entocentric lens DB'!$B$4:$U$4,0),0),"")</f>
        <v/>
      </c>
      <c r="G10" s="35" t="str">
        <f>IFERROR(VLOOKUP($C10,'Entocentric lens DB'!$B$6:$U$312,MATCH('Entocentric lens DB'!$H$4,'Entocentric lens DB'!$B$4:$U$4,0),0),"")</f>
        <v/>
      </c>
      <c r="H10" s="35" t="str">
        <f>IFERROR(VLOOKUP($C10,'Entocentric lens DB'!$B$6:$U$312,MATCH('Entocentric lens DB'!$Q$4,'Entocentric lens DB'!$B$4:$U$4,0),0),"")</f>
        <v/>
      </c>
      <c r="I10" s="42" t="str">
        <f>IFERROR(VLOOKUP($C10,'Entocentric lens DB'!$B$6:$U$312,MATCH('Entocentric lens DB'!$R$4,'Entocentric lens DB'!$B$4:$U$4,0),0),"")</f>
        <v/>
      </c>
      <c r="J10" s="35" t="str">
        <f>IFERROR(VLOOKUP($I10,'Optotune lens DB'!$B$5:$I$25,MATCH('Optotune lens DB'!$I$4,'Optotune lens DB'!$B$4:$I$4,0),0),"")</f>
        <v/>
      </c>
      <c r="L10" s="35" t="str">
        <f>IFERROR(VLOOKUP($C10,'Entocentric lens DB'!$B$6:$U$312,MATCH('Entocentric lens DB'!$S$4,'Entocentric lens DB'!$B$4:$U$4,0),0),"")</f>
        <v/>
      </c>
      <c r="M10" s="41" t="str">
        <f>IF(ISBLANK(C10),"",'Entocentric lenses'!$H$3)</f>
        <v/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/>
      </c>
      <c r="O10" s="32" t="str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/>
      </c>
      <c r="P10" s="35"/>
      <c r="Q10" s="45" t="str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/>
      </c>
    </row>
    <row r="11" spans="1:19">
      <c r="B11" s="3" t="str">
        <f>IFERROR(VLOOKUP($C11,'Entocentric lens DB'!$B$6:$U$312,MATCH('Entocentric lens DB'!$C$4,'Entocentric lens DB'!$B$4:$U$4,0),0),"")</f>
        <v/>
      </c>
      <c r="D11" s="35" t="str">
        <f>IFERROR(VLOOKUP($C11,'Entocentric lens DB'!$B$6:$U$312,MATCH('Entocentric lens DB'!$D$4,'Entocentric lens DB'!$B$4:$U$4,0),0),"")</f>
        <v/>
      </c>
      <c r="E11" s="35" t="str">
        <f>IFERROR(VLOOKUP($C11,'Entocentric lens DB'!$B$6:$U$312,MATCH('Entocentric lens DB'!$F$4,'Entocentric lens DB'!$B$4:$U$4,0),0),"")</f>
        <v/>
      </c>
      <c r="F11" s="35" t="str">
        <f>IFERROR(VLOOKUP($C11,'Entocentric lens DB'!$B$6:$U$312,MATCH('Entocentric lens DB'!$G$4,'Entocentric lens DB'!$B$4:$U$4,0),0),"")</f>
        <v/>
      </c>
      <c r="G11" s="35" t="str">
        <f>IFERROR(VLOOKUP($C11,'Entocentric lens DB'!$B$6:$U$312,MATCH('Entocentric lens DB'!$H$4,'Entocentric lens DB'!$B$4:$U$4,0),0),"")</f>
        <v/>
      </c>
      <c r="H11" s="35" t="str">
        <f>IFERROR(VLOOKUP($C11,'Entocentric lens DB'!$B$6:$U$312,MATCH('Entocentric lens DB'!$Q$4,'Entocentric lens DB'!$B$4:$U$4,0),0),"")</f>
        <v/>
      </c>
      <c r="I11" s="42" t="str">
        <f>IFERROR(VLOOKUP($C11,'Entocentric lens DB'!$B$6:$U$312,MATCH('Entocentric lens DB'!$R$4,'Entocentric lens DB'!$B$4:$U$4,0),0),"")</f>
        <v/>
      </c>
      <c r="J11" s="35" t="str">
        <f>IFERROR(VLOOKUP($I11,'Optotune lens DB'!$B$5:$I$25,MATCH('Optotune lens DB'!$I$4,'Optotune lens DB'!$B$4:$I$4,0),0),"")</f>
        <v/>
      </c>
      <c r="L11" s="35" t="str">
        <f>IFERROR(VLOOKUP($C11,'Entocentric lens DB'!$B$6:$U$312,MATCH('Entocentric lens DB'!$S$4,'Entocentric lens DB'!$B$4:$U$4,0),0),"")</f>
        <v/>
      </c>
      <c r="M11" s="41" t="str">
        <f>IF(ISBLANK(C11),"",'Entocentric lenses'!$H$3)</f>
        <v/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/>
      </c>
      <c r="O11" s="32" t="str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/>
      </c>
      <c r="P11" s="35"/>
      <c r="Q11" s="45" t="str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/>
      </c>
    </row>
    <row r="12" spans="1:19">
      <c r="B12" s="3" t="str">
        <f>IFERROR(VLOOKUP($C12,'Entocentric lens DB'!$B$6:$U$312,MATCH('Entocentric lens DB'!$C$4,'Entocentric lens DB'!$B$4:$U$4,0),0),"")</f>
        <v/>
      </c>
      <c r="D12" s="35" t="str">
        <f>IFERROR(VLOOKUP($C12,'Entocentric lens DB'!$B$6:$U$312,MATCH('Entocentric lens DB'!$D$4,'Entocentric lens DB'!$B$4:$U$4,0),0),"")</f>
        <v/>
      </c>
      <c r="E12" s="35" t="str">
        <f>IFERROR(VLOOKUP($C12,'Entocentric lens DB'!$B$6:$U$312,MATCH('Entocentric lens DB'!$F$4,'Entocentric lens DB'!$B$4:$U$4,0),0),"")</f>
        <v/>
      </c>
      <c r="F12" s="35" t="str">
        <f>IFERROR(VLOOKUP($C12,'Entocentric lens DB'!$B$6:$U$312,MATCH('Entocentric lens DB'!$G$4,'Entocentric lens DB'!$B$4:$U$4,0),0),"")</f>
        <v/>
      </c>
      <c r="G12" s="35" t="str">
        <f>IFERROR(VLOOKUP($C12,'Entocentric lens DB'!$B$6:$U$312,MATCH('Entocentric lens DB'!$H$4,'Entocentric lens DB'!$B$4:$U$4,0),0),"")</f>
        <v/>
      </c>
      <c r="H12" s="35" t="str">
        <f>IFERROR(VLOOKUP($C12,'Entocentric lens DB'!$B$6:$U$312,MATCH('Entocentric lens DB'!$Q$4,'Entocentric lens DB'!$B$4:$U$4,0),0),"")</f>
        <v/>
      </c>
      <c r="I12" s="42" t="str">
        <f>IFERROR(VLOOKUP($C12,'Entocentric lens DB'!$B$6:$U$312,MATCH('Entocentric lens DB'!$R$4,'Entocentric lens DB'!$B$4:$U$4,0),0),"")</f>
        <v/>
      </c>
      <c r="J12" s="35" t="str">
        <f>IFERROR(VLOOKUP($I12,'Optotune lens DB'!$B$5:$I$25,MATCH('Optotune lens DB'!$I$4,'Optotune lens DB'!$B$4:$I$4,0),0),"")</f>
        <v/>
      </c>
      <c r="L12" s="35" t="str">
        <f>IFERROR(VLOOKUP($C12,'Entocentric lens DB'!$B$6:$U$312,MATCH('Entocentric lens DB'!$S$4,'Entocentric lens DB'!$B$4:$U$4,0),0),"")</f>
        <v/>
      </c>
      <c r="M12" s="41" t="str">
        <f>IF(ISBLANK(C12),"",'Entocentric lenses'!$H$3)</f>
        <v/>
      </c>
      <c r="N12" s="32"/>
      <c r="O12" s="32" t="str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/>
      </c>
      <c r="P12" s="35"/>
      <c r="Q12" s="45" t="str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/>
      </c>
    </row>
    <row r="13" spans="1:19">
      <c r="B13" s="3" t="str">
        <f>IFERROR(VLOOKUP($C13,'Entocentric lens DB'!$B$6:$U$312,MATCH('Entocentric lens DB'!$C$4,'Entocentric lens DB'!$B$4:$U$4,0),0),"")</f>
        <v/>
      </c>
      <c r="D13" s="35" t="str">
        <f>IFERROR(VLOOKUP($C13,'Entocentric lens DB'!$B$6:$U$312,MATCH('Entocentric lens DB'!$D$4,'Entocentric lens DB'!$B$4:$U$4,0),0),"")</f>
        <v/>
      </c>
      <c r="E13" s="35" t="str">
        <f>IFERROR(VLOOKUP($C13,'Entocentric lens DB'!$B$6:$U$312,MATCH('Entocentric lens DB'!$F$4,'Entocentric lens DB'!$B$4:$U$4,0),0),"")</f>
        <v/>
      </c>
      <c r="F13" s="35" t="str">
        <f>IFERROR(VLOOKUP($C13,'Entocentric lens DB'!$B$6:$U$312,MATCH('Entocentric lens DB'!$G$4,'Entocentric lens DB'!$B$4:$U$4,0),0),"")</f>
        <v/>
      </c>
      <c r="G13" s="35" t="str">
        <f>IFERROR(VLOOKUP($C13,'Entocentric lens DB'!$B$6:$U$312,MATCH('Entocentric lens DB'!$H$4,'Entocentric lens DB'!$B$4:$U$4,0),0),"")</f>
        <v/>
      </c>
      <c r="H13" s="35" t="str">
        <f>IFERROR(VLOOKUP($C13,'Entocentric lens DB'!$B$6:$U$312,MATCH('Entocentric lens DB'!$Q$4,'Entocentric lens DB'!$B$4:$U$4,0),0),"")</f>
        <v/>
      </c>
      <c r="I13" s="42" t="str">
        <f>IFERROR(VLOOKUP($C13,'Entocentric lens DB'!$B$6:$U$312,MATCH('Entocentric lens DB'!$R$4,'Entocentric lens DB'!$B$4:$U$4,0),0),"")</f>
        <v/>
      </c>
      <c r="J13" s="35" t="str">
        <f>IFERROR(VLOOKUP($I13,'Optotune lens DB'!$B$5:$I$25,MATCH('Optotune lens DB'!$I$4,'Optotune lens DB'!$B$4:$I$4,0),0),"")</f>
        <v/>
      </c>
      <c r="L13" s="35" t="str">
        <f>IFERROR(VLOOKUP($C13,'Entocentric lens DB'!$B$6:$U$312,MATCH('Entocentric lens DB'!$S$4,'Entocentric lens DB'!$B$4:$U$4,0),0),"")</f>
        <v/>
      </c>
      <c r="M13" s="41" t="str">
        <f>IF(ISBLANK(C13),"",'Entocentric lenses'!$H$3)</f>
        <v/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/>
      </c>
      <c r="O13" s="32" t="str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/>
      </c>
      <c r="P13" s="35"/>
      <c r="Q13" s="45" t="str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/>
      </c>
    </row>
    <row r="14" spans="1:19">
      <c r="B14" s="3" t="str">
        <f>IFERROR(VLOOKUP($C14,'Entocentric lens DB'!$B$6:$U$312,MATCH('Entocentric lens DB'!$C$4,'Entocentric lens DB'!$B$4:$U$4,0),0),"")</f>
        <v/>
      </c>
      <c r="D14" s="35" t="str">
        <f>IFERROR(VLOOKUP($C14,'Entocentric lens DB'!$B$6:$U$312,MATCH('Entocentric lens DB'!$D$4,'Entocentric lens DB'!$B$4:$U$4,0),0),"")</f>
        <v/>
      </c>
      <c r="E14" s="35" t="str">
        <f>IFERROR(VLOOKUP($C14,'Entocentric lens DB'!$B$6:$U$312,MATCH('Entocentric lens DB'!$F$4,'Entocentric lens DB'!$B$4:$U$4,0),0),"")</f>
        <v/>
      </c>
      <c r="F14" s="35" t="str">
        <f>IFERROR(VLOOKUP($C14,'Entocentric lens DB'!$B$6:$U$312,MATCH('Entocentric lens DB'!$G$4,'Entocentric lens DB'!$B$4:$U$4,0),0),"")</f>
        <v/>
      </c>
      <c r="G14" s="35" t="str">
        <f>IFERROR(VLOOKUP($C14,'Entocentric lens DB'!$B$6:$U$312,MATCH('Entocentric lens DB'!$H$4,'Entocentric lens DB'!$B$4:$U$4,0),0),"")</f>
        <v/>
      </c>
      <c r="H14" s="35" t="str">
        <f>IFERROR(VLOOKUP($C14,'Entocentric lens DB'!$B$6:$U$312,MATCH('Entocentric lens DB'!$Q$4,'Entocentric lens DB'!$B$4:$U$4,0),0),"")</f>
        <v/>
      </c>
      <c r="I14" s="42" t="str">
        <f>IFERROR(VLOOKUP($C14,'Entocentric lens DB'!$B$6:$U$312,MATCH('Entocentric lens DB'!$R$4,'Entocentric lens DB'!$B$4:$U$4,0),0),"")</f>
        <v/>
      </c>
      <c r="J14" s="35" t="str">
        <f>IFERROR(VLOOKUP($I14,'Optotune lens DB'!$B$5:$I$25,MATCH('Optotune lens DB'!$I$4,'Optotune lens DB'!$B$4:$I$4,0),0),"")</f>
        <v/>
      </c>
      <c r="L14" s="35" t="str">
        <f>IFERROR(VLOOKUP($C14,'Entocentric lens DB'!$B$6:$U$312,MATCH('Entocentric lens DB'!$S$4,'Entocentric lens DB'!$B$4:$U$4,0),0),"")</f>
        <v/>
      </c>
      <c r="M14" s="41" t="str">
        <f>IF(ISBLANK(C14),"",'Entocentric lenses'!$H$3)</f>
        <v/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/>
      </c>
      <c r="O14" s="32" t="str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/>
      </c>
      <c r="P14" s="35"/>
      <c r="Q14" s="45" t="str">
        <f>IFERROR(IF(VLOOKUP($C14,'Entocentric lens DB'!$B$6:$U$312,MATCH('Entocentric lens DB'!$N$4,'Entocentric lens DB'!$B$4:$U$4,0),0)=0,"",VLOOKUP($C14,'Entocentric lens DB'!$B$6:$U$312,MATCH('Entocentric lens DB'!$N$4,'Entocentric lens DB'!$B$4:$U$4,0),0)),"")</f>
        <v/>
      </c>
    </row>
    <row r="15" spans="1:19">
      <c r="B15" s="3" t="str">
        <f>IFERROR(VLOOKUP($C15,'Entocentric lens DB'!$B$6:$U$312,MATCH('Entocentric lens DB'!$C$4,'Entocentric lens DB'!$B$4:$U$4,0),0),"")</f>
        <v/>
      </c>
      <c r="D15" s="35" t="str">
        <f>IFERROR(VLOOKUP($C15,'Entocentric lens DB'!$B$6:$U$312,MATCH('Entocentric lens DB'!$D$4,'Entocentric lens DB'!$B$4:$U$4,0),0),"")</f>
        <v/>
      </c>
      <c r="E15" s="35" t="str">
        <f>IFERROR(VLOOKUP($C15,'Entocentric lens DB'!$B$6:$U$312,MATCH('Entocentric lens DB'!$F$4,'Entocentric lens DB'!$B$4:$U$4,0),0),"")</f>
        <v/>
      </c>
      <c r="F15" s="35" t="str">
        <f>IFERROR(VLOOKUP($C15,'Entocentric lens DB'!$B$6:$U$312,MATCH('Entocentric lens DB'!$G$4,'Entocentric lens DB'!$B$4:$U$4,0),0),"")</f>
        <v/>
      </c>
      <c r="G15" s="35" t="str">
        <f>IFERROR(VLOOKUP($C15,'Entocentric lens DB'!$B$6:$U$312,MATCH('Entocentric lens DB'!$H$4,'Entocentric lens DB'!$B$4:$U$4,0),0),"")</f>
        <v/>
      </c>
      <c r="H15" s="35" t="str">
        <f>IFERROR(VLOOKUP($C15,'Entocentric lens DB'!$B$6:$U$312,MATCH('Entocentric lens DB'!$Q$4,'Entocentric lens DB'!$B$4:$U$4,0),0),"")</f>
        <v/>
      </c>
      <c r="I15" s="42" t="str">
        <f>IFERROR(VLOOKUP($C15,'Entocentric lens DB'!$B$6:$U$312,MATCH('Entocentric lens DB'!$R$4,'Entocentric lens DB'!$B$4:$U$4,0),0),"")</f>
        <v/>
      </c>
      <c r="J15" s="35" t="str">
        <f>IFERROR(VLOOKUP($I15,'Optotune lens DB'!$B$5:$I$25,MATCH('Optotune lens DB'!$I$4,'Optotune lens DB'!$B$4:$I$4,0),0),"")</f>
        <v/>
      </c>
      <c r="L15" s="35" t="str">
        <f>IFERROR(VLOOKUP($C15,'Entocentric lens DB'!$B$6:$U$312,MATCH('Entocentric lens DB'!$S$4,'Entocentric lens DB'!$B$4:$U$4,0),0),"")</f>
        <v/>
      </c>
      <c r="M15" s="41" t="str">
        <f>IF(ISBLANK(C15),"",'Entocentric lenses'!$H$3)</f>
        <v/>
      </c>
      <c r="N15" s="32" t="str">
        <f>IF(ISBLANK(C15),"",IF(IFERROR(1000/(1000/$M15+VLOOKUP($I15,'Optotune lens DB'!$B$5:$H$25,MATCH('Optotune lens DB'!$D$4,'Optotune lens DB'!$B$4:$H$4,0),0)),"inf")&lt;0,"inf",IFERROR(1000/(1000/$M15+VLOOKUP($I15,'Optotune lens DB'!$B$5:$H$25,MATCH('Optotune lens DB'!$D$4,'Optotune lens DB'!$B$4:$H$4,0),0)),"inf")))</f>
        <v/>
      </c>
      <c r="O15" s="32" t="str">
        <f>IF(ISBLANK(C15),"",IF(N15="inf",1000/(VLOOKUP($I15,'Optotune lens DB'!$B$5:$H$25,MATCH('Optotune lens DB'!$E$4,'Optotune lens DB'!$B$4:$H$4,0),0)-VLOOKUP($I15,'Optotune lens DB'!$B$5:$H$25,MATCH('Optotune lens DB'!$D$4,'Optotune lens DB'!$B$4:$H$4,0),0)),1000/(1000/$M15+VLOOKUP($I15,'Optotune lens DB'!$B$5:$H$25,MATCH('Optotune lens DB'!$E$4,'Optotune lens DB'!$B$4:$H$4,0),0))))</f>
        <v/>
      </c>
      <c r="P15" s="35"/>
      <c r="Q15" s="45" t="str">
        <f>IFERROR(IF(VLOOKUP($C15,'Entocentric lens DB'!$B$6:$U$312,MATCH('Entocentric lens DB'!$N$4,'Entocentric lens DB'!$B$4:$U$4,0),0)=0,"",VLOOKUP($C15,'Entocentric lens DB'!$B$6:$U$312,MATCH('Entocentric lens DB'!$N$4,'Entocentric lens DB'!$B$4:$U$4,0),0)),"")</f>
        <v/>
      </c>
    </row>
    <row r="16" spans="1:19">
      <c r="B16" s="3" t="str">
        <f>IFERROR(VLOOKUP($C16,'Entocentric lens DB'!$B$6:$U$312,MATCH('Entocentric lens DB'!$C$4,'Entocentric lens DB'!$B$4:$U$4,0),0),"")</f>
        <v/>
      </c>
      <c r="D16" s="35" t="str">
        <f>IFERROR(VLOOKUP($C16,'Entocentric lens DB'!$B$6:$U$312,MATCH('Entocentric lens DB'!$D$4,'Entocentric lens DB'!$B$4:$U$4,0),0),"")</f>
        <v/>
      </c>
      <c r="E16" s="35" t="str">
        <f>IFERROR(VLOOKUP($C16,'Entocentric lens DB'!$B$6:$U$312,MATCH('Entocentric lens DB'!$F$4,'Entocentric lens DB'!$B$4:$U$4,0),0),"")</f>
        <v/>
      </c>
      <c r="F16" s="35" t="str">
        <f>IFERROR(VLOOKUP($C16,'Entocentric lens DB'!$B$6:$U$312,MATCH('Entocentric lens DB'!$G$4,'Entocentric lens DB'!$B$4:$U$4,0),0),"")</f>
        <v/>
      </c>
      <c r="G16" s="35" t="str">
        <f>IFERROR(VLOOKUP($C16,'Entocentric lens DB'!$B$6:$U$312,MATCH('Entocentric lens DB'!$H$4,'Entocentric lens DB'!$B$4:$U$4,0),0),"")</f>
        <v/>
      </c>
      <c r="H16" s="35" t="str">
        <f>IFERROR(VLOOKUP($C16,'Entocentric lens DB'!$B$6:$U$312,MATCH('Entocentric lens DB'!$Q$4,'Entocentric lens DB'!$B$4:$U$4,0),0),"")</f>
        <v/>
      </c>
      <c r="I16" s="42" t="str">
        <f>IFERROR(VLOOKUP($C16,'Entocentric lens DB'!$B$6:$U$312,MATCH('Entocentric lens DB'!$R$4,'Entocentric lens DB'!$B$4:$U$4,0),0),"")</f>
        <v/>
      </c>
      <c r="J16" s="35" t="str">
        <f>IFERROR(VLOOKUP($I16,'Optotune lens DB'!$B$5:$I$25,MATCH('Optotune lens DB'!$I$4,'Optotune lens DB'!$B$4:$I$4,0),0),"")</f>
        <v/>
      </c>
      <c r="L16" s="35" t="str">
        <f>IFERROR(VLOOKUP($C16,'Entocentric lens DB'!$B$6:$U$312,MATCH('Entocentric lens DB'!$S$4,'Entocentric lens DB'!$B$4:$U$4,0),0),"")</f>
        <v/>
      </c>
      <c r="M16" s="41" t="str">
        <f>IF(ISBLANK(C16),"",'Entocentric lenses'!$H$3)</f>
        <v/>
      </c>
      <c r="N16" s="32" t="str">
        <f>IF(ISBLANK(C16),"",IF(IFERROR(1000/(1000/$M16+VLOOKUP($I16,'Optotune lens DB'!$B$5:$H$25,MATCH('Optotune lens DB'!$D$4,'Optotune lens DB'!$B$4:$H$4,0),0)),"inf")&lt;0,"inf",IFERROR(1000/(1000/$M16+VLOOKUP($I16,'Optotune lens DB'!$B$5:$H$25,MATCH('Optotune lens DB'!$D$4,'Optotune lens DB'!$B$4:$H$4,0),0)),"inf")))</f>
        <v/>
      </c>
      <c r="O16" s="32" t="str">
        <f>IF(ISBLANK(C16),"",IF(N16="inf",1000/(VLOOKUP($I16,'Optotune lens DB'!$B$5:$H$25,MATCH('Optotune lens DB'!$E$4,'Optotune lens DB'!$B$4:$H$4,0),0)-VLOOKUP($I16,'Optotune lens DB'!$B$5:$H$25,MATCH('Optotune lens DB'!$D$4,'Optotune lens DB'!$B$4:$H$4,0),0)),1000/(1000/$M16+VLOOKUP($I16,'Optotune lens DB'!$B$5:$H$25,MATCH('Optotune lens DB'!$E$4,'Optotune lens DB'!$B$4:$H$4,0),0))))</f>
        <v/>
      </c>
      <c r="P16" s="35"/>
      <c r="Q16" s="45" t="str">
        <f>IFERROR(IF(VLOOKUP($C16,'Entocentric lens DB'!$B$6:$U$312,MATCH('Entocentric lens DB'!$N$4,'Entocentric lens DB'!$B$4:$U$4,0),0)=0,"",VLOOKUP($C16,'Entocentric lens DB'!$B$6:$U$312,MATCH('Entocentric lens DB'!$N$4,'Entocentric lens DB'!$B$4:$U$4,0),0)),"")</f>
        <v/>
      </c>
    </row>
    <row r="17" spans="2:19">
      <c r="B17" s="3" t="str">
        <f>IFERROR(VLOOKUP($C17,'Entocentric lens DB'!$B$6:$U$312,MATCH('Entocentric lens DB'!$C$4,'Entocentric lens DB'!$B$4:$U$4,0),0),"")</f>
        <v/>
      </c>
      <c r="D17" s="35" t="str">
        <f>IFERROR(VLOOKUP($C17,'Entocentric lens DB'!$B$6:$U$312,MATCH('Entocentric lens DB'!$D$4,'Entocentric lens DB'!$B$4:$U$4,0),0),"")</f>
        <v/>
      </c>
      <c r="E17" s="35" t="str">
        <f>IFERROR(VLOOKUP($C17,'Entocentric lens DB'!$B$6:$U$312,MATCH('Entocentric lens DB'!$F$4,'Entocentric lens DB'!$B$4:$U$4,0),0),"")</f>
        <v/>
      </c>
      <c r="F17" s="35" t="str">
        <f>IFERROR(VLOOKUP($C17,'Entocentric lens DB'!$B$6:$U$312,MATCH('Entocentric lens DB'!$G$4,'Entocentric lens DB'!$B$4:$U$4,0),0),"")</f>
        <v/>
      </c>
      <c r="G17" s="35" t="str">
        <f>IFERROR(VLOOKUP($C17,'Entocentric lens DB'!$B$6:$U$312,MATCH('Entocentric lens DB'!$H$4,'Entocentric lens DB'!$B$4:$U$4,0),0),"")</f>
        <v/>
      </c>
      <c r="H17" s="35" t="str">
        <f>IFERROR(VLOOKUP($C17,'Entocentric lens DB'!$B$6:$U$312,MATCH('Entocentric lens DB'!$Q$4,'Entocentric lens DB'!$B$4:$U$4,0),0),"")</f>
        <v/>
      </c>
      <c r="I17" s="42" t="str">
        <f>IFERROR(VLOOKUP($C17,'Entocentric lens DB'!$B$6:$U$312,MATCH('Entocentric lens DB'!$R$4,'Entocentric lens DB'!$B$4:$U$4,0),0),"")</f>
        <v/>
      </c>
      <c r="J17" s="35" t="str">
        <f>IFERROR(VLOOKUP($I17,'Optotune lens DB'!$B$5:$I$25,MATCH('Optotune lens DB'!$I$4,'Optotune lens DB'!$B$4:$I$4,0),0),"")</f>
        <v/>
      </c>
      <c r="L17" s="35" t="str">
        <f>IFERROR(VLOOKUP($C17,'Entocentric lens DB'!$B$6:$U$312,MATCH('Entocentric lens DB'!$S$4,'Entocentric lens DB'!$B$4:$U$4,0),0),"")</f>
        <v/>
      </c>
      <c r="M17" s="41" t="str">
        <f>IF(ISBLANK(C17),"",'Entocentric lenses'!$H$3)</f>
        <v/>
      </c>
      <c r="N17" s="32" t="str">
        <f>IF(ISBLANK(C17),"",IF(IFERROR(1000/(1000/$M17+VLOOKUP($I17,'Optotune lens DB'!$B$5:$H$25,MATCH('Optotune lens DB'!$D$4,'Optotune lens DB'!$B$4:$H$4,0),0)),"inf")&lt;0,"inf",IFERROR(1000/(1000/$M17+VLOOKUP($I17,'Optotune lens DB'!$B$5:$H$25,MATCH('Optotune lens DB'!$D$4,'Optotune lens DB'!$B$4:$H$4,0),0)),"inf")))</f>
        <v/>
      </c>
      <c r="O17" s="32" t="str">
        <f>IF(ISBLANK(C17),"",IF(N17="inf",1000/(VLOOKUP($I17,'Optotune lens DB'!$B$5:$H$25,MATCH('Optotune lens DB'!$E$4,'Optotune lens DB'!$B$4:$H$4,0),0)-VLOOKUP($I17,'Optotune lens DB'!$B$5:$H$25,MATCH('Optotune lens DB'!$D$4,'Optotune lens DB'!$B$4:$H$4,0),0)),1000/(1000/$M17+VLOOKUP($I17,'Optotune lens DB'!$B$5:$H$25,MATCH('Optotune lens DB'!$E$4,'Optotune lens DB'!$B$4:$H$4,0),0))))</f>
        <v/>
      </c>
      <c r="P17" s="35"/>
      <c r="Q17" s="45" t="str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/>
      </c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1" t="s">
        <v>121</v>
      </c>
      <c r="C20" s="30" t="s">
        <v>0</v>
      </c>
      <c r="D20" s="30"/>
      <c r="E20" s="30" t="s">
        <v>0</v>
      </c>
      <c r="F20" s="30" t="s">
        <v>0</v>
      </c>
      <c r="G20" s="30" t="s">
        <v>0</v>
      </c>
      <c r="H20" s="30" t="s">
        <v>0</v>
      </c>
      <c r="I20" s="30" t="s">
        <v>0</v>
      </c>
      <c r="J20" s="30" t="s">
        <v>0</v>
      </c>
      <c r="K20" s="30" t="s">
        <v>0</v>
      </c>
      <c r="L20" s="30" t="s">
        <v>0</v>
      </c>
      <c r="M20" s="30" t="s">
        <v>0</v>
      </c>
      <c r="N20" s="30" t="s">
        <v>0</v>
      </c>
      <c r="O20" s="30" t="s">
        <v>0</v>
      </c>
      <c r="P20" s="43" t="s">
        <v>0</v>
      </c>
      <c r="Q20" s="44" t="s">
        <v>0</v>
      </c>
      <c r="R20" s="30" t="s">
        <v>0</v>
      </c>
      <c r="S20" s="30" t="s">
        <v>0</v>
      </c>
    </row>
    <row r="22" spans="2:19">
      <c r="B22" s="158" t="s">
        <v>64</v>
      </c>
    </row>
  </sheetData>
  <phoneticPr fontId="20" type="noConversion"/>
  <dataValidations disablePrompts="1" count="4">
    <dataValidation type="list" allowBlank="1" showInputMessage="1" showErrorMessage="1" sqref="H5:H19 J5:J19" xr:uid="{00000000-0002-0000-0500-000000000000}">
      <formula1>Prices</formula1>
    </dataValidation>
    <dataValidation type="list" allowBlank="1" showInputMessage="1" showErrorMessage="1" sqref="G5:G19" xr:uid="{00000000-0002-0000-0500-000001000000}">
      <formula1>Filter</formula1>
    </dataValidation>
    <dataValidation type="list" allowBlank="1" showInputMessage="1" showErrorMessage="1" sqref="F5:F19" xr:uid="{00000000-0002-0000-0500-000002000000}">
      <formula1>Formats</formula1>
    </dataValidation>
    <dataValidation type="list" allowBlank="1" showInputMessage="1" showErrorMessage="1" sqref="E5:E19" xr:uid="{00000000-0002-0000-0500-000003000000}">
      <formula1>Mounts</formula1>
    </dataValidation>
  </dataValidations>
  <hyperlinks>
    <hyperlink ref="B2" location="'Entocentric lenses'!A1" display="Back to overview" xr:uid="{5E611612-E683-4748-B524-51077B8D49C8}"/>
    <hyperlink ref="B22" location="'Entocentric lens DB'!A1" display="Entocentric lens database" xr:uid="{4F69BB4A-9893-4EC0-93B2-9DF35B5337BB}"/>
  </hyperlinks>
  <pageMargins left="0.3" right="0.3" top="0.5" bottom="0.5" header="0.1" footer="0.1"/>
  <pageSetup paperSize="9" scale="53" orientation="landscape" r:id="rId1"/>
  <legacy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2C6F1-395E-4D00-8665-B6ABE4C33AFD}">
  <sheetPr>
    <pageSetUpPr fitToPage="1"/>
  </sheetPr>
  <dimension ref="A1:O20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385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Linkhou</v>
      </c>
      <c r="C5" s="156" t="s">
        <v>386</v>
      </c>
      <c r="D5" s="35">
        <f>IFERROR(VLOOKUP($C5,'Telecentric lens DB'!$B$4:$S$486,MATCH(D$4,'Telecentric lens DB'!$B$4:$S$4,0),0),"")</f>
        <v>0.56000000000000005</v>
      </c>
      <c r="E5" s="35" t="str">
        <f>IFERROR(VLOOKUP($C5,'Telecentric lens DB'!$B$4:$S$486,MATCH(E$4,'Telecentric lens DB'!$B$4:$S$4,0),0),"")</f>
        <v>199.0 - 213.0</v>
      </c>
      <c r="F5" s="35" t="str">
        <f>IFERROR(VLOOKUP($C5,'Telecentric lens DB'!$B$4:$S$486,MATCH(F$4,'Telecentric lens DB'!$B$4:$S$4,0),0),"")</f>
        <v>C-mount</v>
      </c>
      <c r="G5" s="35" t="str">
        <f>IFERROR(VLOOKUP($C5,'Telecentric lens DB'!$B$4:$S$486,MATCH(G$4,'Telecentric lens DB'!$B$4:$S$4,0),0),"")</f>
        <v>4/3"</v>
      </c>
      <c r="H5" s="35" t="str">
        <f>IFERROR(IF(VLOOKUP($C5,'Telecentric lens DB'!$B$4:$S$486,MATCH(H$4,'Telecentric lens DB'!$B$4:$S$4,0),0)=0,"",VLOOKUP($C5,'Telecentric lens DB'!$B$4:$S$486,MATCH(H$4,'Telecentric lens DB'!$B$4:$S$4,0),0)),"")</f>
        <v>F/8.5</v>
      </c>
      <c r="I5" s="35" t="str">
        <f>IFERROR(IF(VLOOKUP($C5,'Telecentric lens DB'!$B$4:$S$486,MATCH(I$4,'Telecentric lens DB'!$B$4:$S$4,0),0)=0,"",VLOOKUP($C5,'Telecentric lens DB'!$B$4:$S$486,MATCH(I$4,'Telecentric lens DB'!$B$4:$S$4,0),0)),"")</f>
        <v/>
      </c>
      <c r="J5" s="35" t="str">
        <f>IFERROR(IF(VLOOKUP($C5,'Telecentric lens DB'!$B$4:$S$486,MATCH(J$4,'Telecentric lens DB'!$B$4:$S$4,0),0)=0,"",VLOOKUP($C5,'Telecentric lens DB'!$B$4:$S$486,MATCH(J$4,'Telecentric lens DB'!$B$4:$S$4,0),0)),"")</f>
        <v/>
      </c>
      <c r="K5" s="35" t="str">
        <f>IFERROR(IF(VLOOKUP($C5,'Telecentric lens DB'!$B$4:$S$486,MATCH(K$4,'Telecentric lens DB'!$B$4:$S$4,0),0)=0,"",VLOOKUP($C5,'Telecentric lens DB'!$B$4:$S$486,MATCH(K$4,'Telecentric lens DB'!$B$4:$S$4,0),0)),"")</f>
        <v>EL-16-40-TC-VIS-5D-C</v>
      </c>
      <c r="L5" s="35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2000-3000$</v>
      </c>
      <c r="N5" s="35" t="str">
        <f>IFERROR(IF(VLOOKUP($C5,'Telecentric lens DB'!$B$4:$S$486,MATCH(N$4,'Telecentric lens DB'!$B$4:$S$4,0),0)=0,"",VLOOKUP($C5,'Telecentric lens DB'!$B$4:$S$486,MATCH(N$4,'Telecentric lens DB'!$B$4:$S$4,0),0)),"")</f>
        <v/>
      </c>
      <c r="O5" s="35" t="str">
        <f>IFERROR(IF(VLOOKUP($C5,'Telecentric lens DB'!$B$4:$S$486,MATCH(O$4,'Telecentric lens DB'!$B$4:$S$4,0),0)=0,"",VLOOKUP($C5,'Telecentric lens DB'!$B$4:$S$486,MATCH(O$4,'Telecentric lens DB'!$B$4:$S$4,0),0)),"")</f>
        <v/>
      </c>
    </row>
    <row r="6" spans="1:15">
      <c r="B6" s="3" t="str">
        <f>IFERROR(VLOOKUP($C6,'Telecentric lens DB'!$B$4:$S$486,MATCH(B$4,'Telecentric lens DB'!$B$4:$S$4,0),0),"")</f>
        <v/>
      </c>
      <c r="C6" s="156"/>
      <c r="D6" s="35" t="str">
        <f>IFERROR(VLOOKUP($C6,'Telecentric lens DB'!$B$4:$S$486,MATCH(D$4,'Telecentric lens DB'!$B$4:$S$4,0),0),"")</f>
        <v/>
      </c>
      <c r="E6" s="35" t="str">
        <f>IFERROR(VLOOKUP($C6,'Telecentric lens DB'!$B$4:$S$486,MATCH(E$4,'Telecentric lens DB'!$B$4:$S$4,0),0),"")</f>
        <v/>
      </c>
      <c r="F6" s="35" t="str">
        <f>IFERROR(VLOOKUP($C6,'Telecentric lens DB'!$B$4:$S$486,MATCH(F$4,'Telecentric lens DB'!$B$4:$S$4,0),0),"")</f>
        <v/>
      </c>
      <c r="G6" s="35" t="str">
        <f>IFERROR(VLOOKUP($C6,'Telecentric lens DB'!$B$4:$S$486,MATCH(G$4,'Telecentric lens DB'!$B$4:$S$4,0),0),"")</f>
        <v/>
      </c>
      <c r="H6" s="35" t="str">
        <f>IFERROR(IF(VLOOKUP($C6,'Telecentric lens DB'!$B$4:$S$486,MATCH(H$4,'Telecentric lens DB'!$B$4:$S$4,0),0)=0,"",VLOOKUP($C6,'Telecentric lens DB'!$B$4:$S$486,MATCH(H$4,'Telecentric lens DB'!$B$4:$S$4,0),0)),"")</f>
        <v/>
      </c>
      <c r="I6" s="35" t="str">
        <f>IFERROR(IF(VLOOKUP($C6,'Telecentric lens DB'!$B$4:$S$486,MATCH(I$4,'Telecentric lens DB'!$B$4:$S$4,0),0)=0,"",VLOOKUP($C6,'Telecentric lens DB'!$B$4:$S$486,MATCH(I$4,'Telecentric lens DB'!$B$4:$S$4,0),0)),"")</f>
        <v/>
      </c>
      <c r="J6" s="35" t="str">
        <f>IFERROR(IF(VLOOKUP($C6,'Telecentric lens DB'!$B$4:$S$486,MATCH(J$4,'Telecentric lens DB'!$B$4:$S$4,0),0)=0,"",VLOOKUP($C6,'Telecentric lens DB'!$B$4:$S$486,MATCH(J$4,'Telecentric lens DB'!$B$4:$S$4,0),0)),"")</f>
        <v/>
      </c>
      <c r="K6" s="35" t="str">
        <f>IFERROR(IF(VLOOKUP($C6,'Telecentric lens DB'!$B$4:$S$486,MATCH(K$4,'Telecentric lens DB'!$B$4:$S$4,0),0)=0,"",VLOOKUP($C6,'Telecentric lens DB'!$B$4:$S$486,MATCH(K$4,'Telecentric lens DB'!$B$4:$S$4,0),0)),"")</f>
        <v/>
      </c>
      <c r="L6" s="35" t="str">
        <f>IFERROR(IF(VLOOKUP($C6,'Telecentric lens DB'!$B$4:$S$486,MATCH(L$4,'Telecentric lens DB'!$B$4:$S$4,0),0)=0,"",VLOOKUP($C6,'Telecentric lens DB'!$B$4:$S$486,MATCH(L$4,'Telecentric lens DB'!$B$4:$S$4,0),0)),"")</f>
        <v/>
      </c>
      <c r="M6" s="35" t="str">
        <f>IFERROR(IF(VLOOKUP($C6,'Telecentric lens DB'!$B$4:$S$486,MATCH(M$4,'Telecentric lens DB'!$B$4:$S$4,0),0)=0,"",VLOOKUP($C6,'Telecentric lens DB'!$B$4:$S$486,MATCH(M$4,'Telecentric lens DB'!$B$4:$S$4,0),0)),"")</f>
        <v/>
      </c>
      <c r="N6" s="35" t="str">
        <f>IFERROR(IF(VLOOKUP($C6,'Telecentric lens DB'!$B$4:$S$486,MATCH(N$4,'Telecentric lens DB'!$B$4:$S$4,0),0)=0,"",VLOOKUP($C6,'Telecentric lens DB'!$B$4:$S$486,MATCH(N$4,'Telecentric lens DB'!$B$4:$S$4,0),0)),"")</f>
        <v/>
      </c>
      <c r="O6" s="35" t="str">
        <f>IFERROR(IF(VLOOKUP($C6,'Telecentric lens DB'!$B$4:$S$486,MATCH(O$4,'Telecentric lens DB'!$B$4:$S$4,0),0)=0,"",VLOOKUP($C6,'Telecentric lens DB'!$B$4:$S$486,MATCH(O$4,'Telecentric lens DB'!$B$4:$S$4,0),0)),"")</f>
        <v/>
      </c>
    </row>
    <row r="7" spans="1:15">
      <c r="B7" s="3" t="str">
        <f>IFERROR(VLOOKUP($C7,'Telecentric lens DB'!$B$4:$S$486,MATCH(B$4,'Telecentric lens DB'!$B$4:$S$4,0),0),"")</f>
        <v/>
      </c>
      <c r="C7" s="156"/>
      <c r="D7" s="35" t="str">
        <f>IFERROR(VLOOKUP($C7,'Telecentric lens DB'!$B$4:$S$486,MATCH(D$4,'Telecentric lens DB'!$B$4:$S$4,0),0),"")</f>
        <v/>
      </c>
      <c r="E7" s="35" t="str">
        <f>IFERROR(VLOOKUP($C7,'Telecentric lens DB'!$B$4:$S$486,MATCH(E$4,'Telecentric lens DB'!$B$4:$S$4,0),0),"")</f>
        <v/>
      </c>
      <c r="F7" s="35" t="str">
        <f>IFERROR(VLOOKUP($C7,'Telecentric lens DB'!$B$4:$S$486,MATCH(F$4,'Telecentric lens DB'!$B$4:$S$4,0),0),"")</f>
        <v/>
      </c>
      <c r="G7" s="35" t="str">
        <f>IFERROR(VLOOKUP($C7,'Telecentric lens DB'!$B$4:$S$486,MATCH(G$4,'Telecentric lens DB'!$B$4:$S$4,0),0),"")</f>
        <v/>
      </c>
      <c r="H7" s="35" t="str">
        <f>IFERROR(IF(VLOOKUP($C7,'Telecentric lens DB'!$B$4:$S$486,MATCH(H$4,'Telecentric lens DB'!$B$4:$S$4,0),0)=0,"",VLOOKUP($C7,'Telecentric lens DB'!$B$4:$S$486,MATCH(H$4,'Telecentric lens DB'!$B$4:$S$4,0),0)),"")</f>
        <v/>
      </c>
      <c r="I7" s="35" t="str">
        <f>IFERROR(IF(VLOOKUP($C7,'Telecentric lens DB'!$B$4:$S$486,MATCH(I$4,'Telecentric lens DB'!$B$4:$S$4,0),0)=0,"",VLOOKUP($C7,'Telecentric lens DB'!$B$4:$S$486,MATCH(I$4,'Telecentric lens DB'!$B$4:$S$4,0),0)),"")</f>
        <v/>
      </c>
      <c r="J7" s="35" t="str">
        <f>IFERROR(IF(VLOOKUP($C7,'Telecentric lens DB'!$B$4:$S$486,MATCH(J$4,'Telecentric lens DB'!$B$4:$S$4,0),0)=0,"",VLOOKUP($C7,'Telecentric lens DB'!$B$4:$S$486,MATCH(J$4,'Telecentric lens DB'!$B$4:$S$4,0),0)),"")</f>
        <v/>
      </c>
      <c r="K7" s="35" t="str">
        <f>IFERROR(IF(VLOOKUP($C7,'Telecentric lens DB'!$B$4:$S$486,MATCH(K$4,'Telecentric lens DB'!$B$4:$S$4,0),0)=0,"",VLOOKUP($C7,'Telecentric lens DB'!$B$4:$S$486,MATCH(K$4,'Telecentric lens DB'!$B$4:$S$4,0),0)),"")</f>
        <v/>
      </c>
      <c r="L7" s="35" t="str">
        <f>IFERROR(IF(VLOOKUP($C7,'Telecentric lens DB'!$B$4:$S$486,MATCH(L$4,'Telecentric lens DB'!$B$4:$S$4,0),0)=0,"",VLOOKUP($C7,'Telecentric lens DB'!$B$4:$S$486,MATCH(L$4,'Telecentric lens DB'!$B$4:$S$4,0),0)),"")</f>
        <v/>
      </c>
      <c r="M7" s="35" t="str">
        <f>IFERROR(IF(VLOOKUP($C7,'Telecentric lens DB'!$B$4:$S$486,MATCH(M$4,'Telecentric lens DB'!$B$4:$S$4,0),0)=0,"",VLOOKUP($C7,'Telecentric lens DB'!$B$4:$S$486,MATCH(M$4,'Telecentric lens DB'!$B$4:$S$4,0),0)),"")</f>
        <v/>
      </c>
      <c r="N7" s="35" t="str">
        <f>IFERROR(IF(VLOOKUP($C7,'Telecentric lens DB'!$B$4:$S$486,MATCH(N$4,'Telecentric lens DB'!$B$4:$S$4,0),0)=0,"",VLOOKUP($C7,'Telecentric lens DB'!$B$4:$S$486,MATCH(N$4,'Telecentric lens DB'!$B$4:$S$4,0),0)),"")</f>
        <v/>
      </c>
      <c r="O7" s="35" t="str">
        <f>IFERROR(IF(VLOOKUP($C7,'Telecentric lens DB'!$B$4:$S$486,MATCH(O$4,'Telecentric lens DB'!$B$4:$S$4,0),0)=0,"",VLOOKUP($C7,'Telecentric lens DB'!$B$4:$S$486,MATCH(O$4,'Telecentric lens DB'!$B$4:$S$4,0),0)),"")</f>
        <v/>
      </c>
    </row>
    <row r="8" spans="1:15">
      <c r="B8" s="3" t="str">
        <f>IFERROR(VLOOKUP($C8,'Telecentric lens DB'!$B$4:$S$486,MATCH(B$4,'Telecentric lens DB'!$B$4:$S$4,0),0),"")</f>
        <v/>
      </c>
      <c r="C8" s="156"/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35" t="str">
        <f>IFERROR(IF(VLOOKUP($C8,'Telecentric lens DB'!$B$4:$S$486,MATCH(H$4,'Telecentric lens DB'!$B$4:$S$4,0),0)=0,"",VLOOKUP($C8,'Telecentric lens DB'!$B$4:$S$486,MATCH(H$4,'Telecentric lens DB'!$B$4:$S$4,0),0)),"")</f>
        <v/>
      </c>
      <c r="I8" s="35" t="str">
        <f>IFERROR(IF(VLOOKUP($C8,'Telecentric lens DB'!$B$4:$S$486,MATCH(I$4,'Telecentric lens DB'!$B$4:$S$4,0),0)=0,"",VLOOKUP($C8,'Telecentric lens DB'!$B$4:$S$486,MATCH(I$4,'Telecentric lens DB'!$B$4:$S$4,0),0)),"")</f>
        <v/>
      </c>
      <c r="J8" s="35" t="str">
        <f>IFERROR(IF(VLOOKUP($C8,'Telecentric lens DB'!$B$4:$S$486,MATCH(J$4,'Telecentric lens DB'!$B$4:$S$4,0),0)=0,"",VLOOKUP($C8,'Telecentric lens DB'!$B$4:$S$486,MATCH(J$4,'Telecentric lens DB'!$B$4:$S$4,0),0)),"")</f>
        <v/>
      </c>
      <c r="K8" s="35" t="str">
        <f>IFERROR(IF(VLOOKUP($C8,'Telecentric lens DB'!$B$4:$S$486,MATCH(K$4,'Telecentric lens DB'!$B$4:$S$4,0),0)=0,"",VLOOKUP($C8,'Telecentric lens DB'!$B$4:$S$486,MATCH(K$4,'Telecentric lens DB'!$B$4:$S$4,0),0)),"")</f>
        <v/>
      </c>
      <c r="L8" s="35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35" t="str">
        <f>IFERROR(IF(VLOOKUP($C8,'Telecentric lens DB'!$B$4:$S$486,MATCH(N$4,'Telecentric lens DB'!$B$4:$S$4,0),0)=0,"",VLOOKUP($C8,'Telecentric lens DB'!$B$4:$S$486,MATCH(N$4,'Telecentric lens DB'!$B$4:$S$4,0),0)),"")</f>
        <v/>
      </c>
      <c r="O8" s="35" t="str">
        <f>IFERROR(IF(VLOOKUP($C8,'Telecentric lens DB'!$B$4:$S$486,MATCH(O$4,'Telecentric lens DB'!$B$4:$S$4,0),0)=0,"",VLOOKUP($C8,'Telecentric lens DB'!$B$4:$S$486,MATCH(O$4,'Telecentric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C9" s="156"/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35" t="str">
        <f>IFERROR(IF(VLOOKUP($C9,'Telecentric lens DB'!$B$4:$S$486,MATCH(H$4,'Telecentric lens DB'!$B$4:$S$4,0),0)=0,"",VLOOKUP($C9,'Telecentric lens DB'!$B$4:$S$486,MATCH(H$4,'Telecentric lens DB'!$B$4:$S$4,0),0)),"")</f>
        <v/>
      </c>
      <c r="I9" s="35" t="str">
        <f>IFERROR(IF(VLOOKUP($C9,'Telecentric lens DB'!$B$4:$S$486,MATCH(I$4,'Telecentric lens DB'!$B$4:$S$4,0),0)=0,"",VLOOKUP($C9,'Telecentric lens DB'!$B$4:$S$486,MATCH(I$4,'Telecentric lens DB'!$B$4:$S$4,0),0)),"")</f>
        <v/>
      </c>
      <c r="J9" s="35" t="str">
        <f>IFERROR(IF(VLOOKUP($C9,'Telecentric lens DB'!$B$4:$S$486,MATCH(J$4,'Telecentric lens DB'!$B$4:$S$4,0),0)=0,"",VLOOKUP($C9,'Telecentric lens DB'!$B$4:$S$486,MATCH(J$4,'Telecentric lens DB'!$B$4:$S$4,0),0)),"")</f>
        <v/>
      </c>
      <c r="K9" s="35" t="str">
        <f>IFERROR(IF(VLOOKUP($C9,'Telecentric lens DB'!$B$4:$S$486,MATCH(K$4,'Telecentric lens DB'!$B$4:$S$4,0),0)=0,"",VLOOKUP($C9,'Telecentric lens DB'!$B$4:$S$486,MATCH(K$4,'Telecentric lens DB'!$B$4:$S$4,0),0)),"")</f>
        <v/>
      </c>
      <c r="L9" s="35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35" t="str">
        <f>IFERROR(IF(VLOOKUP($C9,'Telecentric lens DB'!$B$4:$S$486,MATCH(N$4,'Telecentric lens DB'!$B$4:$S$4,0),0)=0,"",VLOOKUP($C9,'Telecentric lens DB'!$B$4:$S$486,MATCH(N$4,'Telecentric lens DB'!$B$4:$S$4,0),0)),"")</f>
        <v/>
      </c>
      <c r="O9" s="35" t="str">
        <f>IFERROR(IF(VLOOKUP($C9,'Telecentric lens DB'!$B$4:$S$486,MATCH(O$4,'Telecentric lens DB'!$B$4:$S$4,0),0)=0,"",VLOOKUP($C9,'Telecentric lens DB'!$B$4:$S$486,MATCH(O$4,'Telecentric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C10" s="49"/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3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35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3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35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35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35" t="str">
        <f>IFERROR(IF(VLOOKUP($C10,'Telecentric lens DB'!$B$4:$S$486,MATCH(N$4,'Telecentric lens DB'!$B$4:$S$4,0),0)=0,"",VLOOKUP($C10,'Telecentric lens DB'!$B$4:$S$486,MATCH(N$4,'Telecentric lens DB'!$B$4:$S$4,0),0)),"")</f>
        <v/>
      </c>
      <c r="O10" s="35" t="str">
        <f>IFERROR(IF(VLOOKUP($C10,'Telecentric lens DB'!$B$4:$S$486,MATCH(O$4,'Telecentric lens DB'!$B$4:$S$4,0),0)=0,"",VLOOKUP($C10,'Telecentric lens DB'!$B$4:$S$486,MATCH(O$4,'Telecentric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3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35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3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35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35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35" t="str">
        <f>IFERROR(IF(VLOOKUP($C11,'Telecentric lens DB'!$B$4:$S$486,MATCH(N$4,'Telecentric lens DB'!$B$4:$S$4,0),0)=0,"",VLOOKUP($C11,'Telecentric lens DB'!$B$4:$S$486,MATCH(N$4,'Telecentric lens DB'!$B$4:$S$4,0),0)),"")</f>
        <v/>
      </c>
      <c r="O11" s="35" t="str">
        <f>IFERROR(IF(VLOOKUP($C11,'Telecentric lens DB'!$B$4:$S$486,MATCH(O$4,'Telecentric lens DB'!$B$4:$S$4,0),0)=0,"",VLOOKUP($C11,'Telecentric lens DB'!$B$4:$S$486,MATCH(O$4,'Telecentric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3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35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3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35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35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35" t="str">
        <f>IFERROR(IF(VLOOKUP($C12,'Telecentric lens DB'!$B$4:$S$486,MATCH(N$4,'Telecentric lens DB'!$B$4:$S$4,0),0)=0,"",VLOOKUP($C12,'Telecentric lens DB'!$B$4:$S$486,MATCH(N$4,'Telecentric lens DB'!$B$4:$S$4,0),0)),"")</f>
        <v/>
      </c>
      <c r="O12" s="35" t="str">
        <f>IFERROR(IF(VLOOKUP($C12,'Telecentric lens DB'!$B$4:$S$486,MATCH(O$4,'Telecentric lens DB'!$B$4:$S$4,0),0)=0,"",VLOOKUP($C12,'Telecentric lens DB'!$B$4:$S$486,MATCH(O$4,'Telecentric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3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35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3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35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35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35" t="str">
        <f>IFERROR(IF(VLOOKUP($C13,'Telecentric lens DB'!$B$4:$S$486,MATCH(N$4,'Telecentric lens DB'!$B$4:$S$4,0),0)=0,"",VLOOKUP($C13,'Telecentric lens DB'!$B$4:$S$486,MATCH(N$4,'Telecentric lens DB'!$B$4:$S$4,0),0)),"")</f>
        <v/>
      </c>
      <c r="O13" s="35" t="str">
        <f>IFERROR(IF(VLOOKUP($C13,'Telecentric lens DB'!$B$4:$S$486,MATCH(O$4,'Telecentric lens DB'!$B$4:$S$4,0),0)=0,"",VLOOKUP($C13,'Telecentric lens DB'!$B$4:$S$486,MATCH(O$4,'Telecentric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3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35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3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35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35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35" t="str">
        <f>IFERROR(IF(VLOOKUP($C14,'Telecentric lens DB'!$B$4:$S$486,MATCH(N$4,'Telecentric lens DB'!$B$4:$S$4,0),0)=0,"",VLOOKUP($C14,'Telecentric lens DB'!$B$4:$S$486,MATCH(N$4,'Telecentric lens DB'!$B$4:$S$4,0),0)),"")</f>
        <v/>
      </c>
      <c r="O14" s="35" t="str">
        <f>IFERROR(IF(VLOOKUP($C14,'Telecentric lens DB'!$B$4:$S$486,MATCH(O$4,'Telecentric lens DB'!$B$4:$S$4,0),0)=0,"",VLOOKUP($C14,'Telecentric lens DB'!$B$4:$S$486,MATCH(O$4,'Telecentric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3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35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3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35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35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35" t="str">
        <f>IFERROR(IF(VLOOKUP($C15,'Telecentric lens DB'!$B$4:$S$486,MATCH(N$4,'Telecentric lens DB'!$B$4:$S$4,0),0)=0,"",VLOOKUP($C15,'Telecentric lens DB'!$B$4:$S$486,MATCH(N$4,'Telecentric lens DB'!$B$4:$S$4,0),0)),"")</f>
        <v/>
      </c>
      <c r="O15" s="35" t="str">
        <f>IFERROR(IF(VLOOKUP($C15,'Telecentric lens DB'!$B$4:$S$486,MATCH(O$4,'Telecentric lens DB'!$B$4:$S$4,0),0)=0,"",VLOOKUP($C15,'Telecentric lens DB'!$B$4:$S$486,MATCH(O$4,'Telecentric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3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35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3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35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35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35" t="str">
        <f>IFERROR(IF(VLOOKUP($C16,'Telecentric lens DB'!$B$4:$S$486,MATCH(N$4,'Telecentric lens DB'!$B$4:$S$4,0),0)=0,"",VLOOKUP($C16,'Telecentric lens DB'!$B$4:$S$486,MATCH(N$4,'Telecentric lens DB'!$B$4:$S$4,0),0)),"")</f>
        <v/>
      </c>
      <c r="O16" s="35" t="str">
        <f>IFERROR(IF(VLOOKUP($C16,'Telecentric lens DB'!$B$4:$S$486,MATCH(O$4,'Telecentric lens DB'!$B$4:$S$4,0),0)=0,"",VLOOKUP($C16,'Telecentric lens DB'!$B$4:$S$486,MATCH(O$4,'Telecentric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3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35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3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35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35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35" t="str">
        <f>IFERROR(IF(VLOOKUP($C17,'Telecentric lens DB'!$B$4:$S$486,MATCH(N$4,'Telecentric lens DB'!$B$4:$S$4,0),0)=0,"",VLOOKUP($C17,'Telecentric lens DB'!$B$4:$S$486,MATCH(N$4,'Telecentric lens DB'!$B$4:$S$4,0),0)),"")</f>
        <v/>
      </c>
      <c r="O17" s="35" t="str">
        <f>IFERROR(IF(VLOOKUP($C17,'Telecentric lens DB'!$B$4:$S$486,MATCH(O$4,'Telecentric lens DB'!$B$4:$S$4,0),0)=0,"",VLOOKUP($C17,'Telecentric lens DB'!$B$4:$S$486,MATCH(O$4,'Telecentric lens DB'!$B$4:$S$4,0),0)),"")</f>
        <v/>
      </c>
    </row>
    <row r="18" spans="2:15">
      <c r="B18" s="31" t="s">
        <v>121</v>
      </c>
      <c r="C18" s="30" t="s">
        <v>0</v>
      </c>
      <c r="D18" s="30" t="s">
        <v>0</v>
      </c>
      <c r="E18" s="30"/>
      <c r="F18" s="30" t="s">
        <v>0</v>
      </c>
      <c r="G18" s="30" t="s">
        <v>0</v>
      </c>
      <c r="H18" s="30" t="s">
        <v>0</v>
      </c>
      <c r="I18" s="30" t="s">
        <v>0</v>
      </c>
      <c r="J18" s="30" t="s">
        <v>0</v>
      </c>
      <c r="K18" s="30" t="s">
        <v>0</v>
      </c>
      <c r="L18" s="30" t="s">
        <v>0</v>
      </c>
      <c r="M18" s="30" t="s">
        <v>0</v>
      </c>
      <c r="N18" s="30" t="s">
        <v>0</v>
      </c>
      <c r="O18" s="30" t="s">
        <v>0</v>
      </c>
    </row>
    <row r="20" spans="2:15">
      <c r="B20" s="8" t="s">
        <v>65</v>
      </c>
    </row>
  </sheetData>
  <dataValidations count="2">
    <dataValidation type="list" allowBlank="1" showInputMessage="1" showErrorMessage="1" sqref="F5:F17" xr:uid="{E280A634-CA04-4A68-A5DC-5A4C3A383B0D}">
      <formula1>Mounts</formula1>
    </dataValidation>
    <dataValidation type="list" allowBlank="1" showInputMessage="1" showErrorMessage="1" sqref="G5:O17" xr:uid="{623E4011-B4D0-40AC-A418-9C09610E21AC}">
      <formula1>Formats</formula1>
    </dataValidation>
  </dataValidations>
  <hyperlinks>
    <hyperlink ref="B2" location="'Telecentric lenses'!A1" display="Back to overview" xr:uid="{4BC50BC3-6DF3-4C65-B845-6FE940582B6B}"/>
    <hyperlink ref="B20" location="'Telecentric lens DB'!A1" display="Telecentric lens database" xr:uid="{16110681-4192-4FAD-82A7-55CBE85BB83C}"/>
  </hyperlinks>
  <pageMargins left="0.3" right="0.3" top="0.5" bottom="0.5" header="0.1" footer="0.1"/>
  <pageSetup paperSize="9" scale="61" orientation="landscape" r:id="rId1"/>
  <legacy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33169-AC2B-4FFB-9054-9E2386362B1A}">
  <sheetPr>
    <pageSetUpPr fitToPage="1"/>
  </sheetPr>
  <dimension ref="A1:O20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>Linkhou</v>
      </c>
      <c r="C5" s="156" t="s">
        <v>388</v>
      </c>
      <c r="D5" s="35">
        <f>IFERROR(VLOOKUP($C5,'Telecentric lens DB'!$B$4:$S$486,MATCH(D$4,'Telecentric lens DB'!$B$4:$S$4,0),0),"")</f>
        <v>6</v>
      </c>
      <c r="E5" s="35" t="str">
        <f>IFERROR(VLOOKUP($C5,'Telecentric lens DB'!$B$4:$S$486,MATCH(E$4,'Telecentric lens DB'!$B$4:$S$4,0),0),"")</f>
        <v>64.0 - 70.0</v>
      </c>
      <c r="F5" s="35" t="str">
        <f>IFERROR(VLOOKUP($C5,'Telecentric lens DB'!$B$4:$S$486,MATCH(F$4,'Telecentric lens DB'!$B$4:$S$4,0),0),"")</f>
        <v>F-mount</v>
      </c>
      <c r="G5" s="35" t="str">
        <f>IFERROR(VLOOKUP($C5,'Telecentric lens DB'!$B$4:$S$486,MATCH(G$4,'Telecentric lens DB'!$B$4:$S$4,0),0),"")</f>
        <v>1.76"</v>
      </c>
      <c r="H5" s="35" t="str">
        <f>IFERROR(IF(VLOOKUP($C5,'Telecentric lens DB'!$B$4:$S$486,MATCH(H$4,'Telecentric lens DB'!$B$4:$S$4,0),0)=0,"",VLOOKUP($C5,'Telecentric lens DB'!$B$4:$S$486,MATCH(H$4,'Telecentric lens DB'!$B$4:$S$4,0),0)),"")</f>
        <v>F/30.2</v>
      </c>
      <c r="I5" s="35" t="str">
        <f>IFERROR(IF(VLOOKUP($C5,'Telecentric lens DB'!$B$4:$S$486,MATCH(I$4,'Telecentric lens DB'!$B$4:$S$4,0),0)=0,"",VLOOKUP($C5,'Telecentric lens DB'!$B$4:$S$486,MATCH(I$4,'Telecentric lens DB'!$B$4:$S$4,0),0)),"")</f>
        <v/>
      </c>
      <c r="J5" s="35" t="str">
        <f>IFERROR(IF(VLOOKUP($C5,'Telecentric lens DB'!$B$4:$S$486,MATCH(J$4,'Telecentric lens DB'!$B$4:$S$4,0),0)=0,"",VLOOKUP($C5,'Telecentric lens DB'!$B$4:$S$486,MATCH(J$4,'Telecentric lens DB'!$B$4:$S$4,0),0)),"")</f>
        <v/>
      </c>
      <c r="K5" s="35" t="str">
        <f>IFERROR(IF(VLOOKUP($C5,'Telecentric lens DB'!$B$4:$S$486,MATCH(K$4,'Telecentric lens DB'!$B$4:$S$4,0),0)=0,"",VLOOKUP($C5,'Telecentric lens DB'!$B$4:$S$486,MATCH(K$4,'Telecentric lens DB'!$B$4:$S$4,0),0)),"")</f>
        <v>EL-16-40-TC-VIS-5D-C</v>
      </c>
      <c r="L5" s="35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>2000-3000$</v>
      </c>
      <c r="N5" s="35" t="str">
        <f>IFERROR(IF(VLOOKUP($C5,'Telecentric lens DB'!$B$4:$S$486,MATCH(N$4,'Telecentric lens DB'!$B$4:$S$4,0),0)=0,"",VLOOKUP($C5,'Telecentric lens DB'!$B$4:$S$486,MATCH(N$4,'Telecentric lens DB'!$B$4:$S$4,0),0)),"")</f>
        <v/>
      </c>
      <c r="O5" s="35" t="str">
        <f>IFERROR(IF(VLOOKUP($C5,'Telecentric lens DB'!$B$4:$S$486,MATCH(O$4,'Telecentric lens DB'!$B$4:$S$4,0),0)=0,"",VLOOKUP($C5,'Telecentric lens DB'!$B$4:$S$486,MATCH(O$4,'Telecentric lens DB'!$B$4:$S$4,0),0)),"")</f>
        <v/>
      </c>
    </row>
    <row r="6" spans="1:15">
      <c r="B6" s="3" t="str">
        <f>IFERROR(VLOOKUP($C6,'Telecentric lens DB'!$B$4:$S$486,MATCH(B$4,'Telecentric lens DB'!$B$4:$S$4,0),0),"")</f>
        <v/>
      </c>
      <c r="C6" s="156"/>
      <c r="D6" s="35" t="str">
        <f>IFERROR(VLOOKUP($C6,'Telecentric lens DB'!$B$4:$S$486,MATCH(D$4,'Telecentric lens DB'!$B$4:$S$4,0),0),"")</f>
        <v/>
      </c>
      <c r="E6" s="35" t="str">
        <f>IFERROR(VLOOKUP($C6,'Telecentric lens DB'!$B$4:$S$486,MATCH(E$4,'Telecentric lens DB'!$B$4:$S$4,0),0),"")</f>
        <v/>
      </c>
      <c r="F6" s="35" t="str">
        <f>IFERROR(VLOOKUP($C6,'Telecentric lens DB'!$B$4:$S$486,MATCH(F$4,'Telecentric lens DB'!$B$4:$S$4,0),0),"")</f>
        <v/>
      </c>
      <c r="G6" s="35" t="str">
        <f>IFERROR(VLOOKUP($C6,'Telecentric lens DB'!$B$4:$S$486,MATCH(G$4,'Telecentric lens DB'!$B$4:$S$4,0),0),"")</f>
        <v/>
      </c>
      <c r="H6" s="35" t="str">
        <f>IFERROR(IF(VLOOKUP($C6,'Telecentric lens DB'!$B$4:$S$486,MATCH(H$4,'Telecentric lens DB'!$B$4:$S$4,0),0)=0,"",VLOOKUP($C6,'Telecentric lens DB'!$B$4:$S$486,MATCH(H$4,'Telecentric lens DB'!$B$4:$S$4,0),0)),"")</f>
        <v/>
      </c>
      <c r="I6" s="35" t="str">
        <f>IFERROR(IF(VLOOKUP($C6,'Telecentric lens DB'!$B$4:$S$486,MATCH(I$4,'Telecentric lens DB'!$B$4:$S$4,0),0)=0,"",VLOOKUP($C6,'Telecentric lens DB'!$B$4:$S$486,MATCH(I$4,'Telecentric lens DB'!$B$4:$S$4,0),0)),"")</f>
        <v/>
      </c>
      <c r="J6" s="35" t="str">
        <f>IFERROR(IF(VLOOKUP($C6,'Telecentric lens DB'!$B$4:$S$486,MATCH(J$4,'Telecentric lens DB'!$B$4:$S$4,0),0)=0,"",VLOOKUP($C6,'Telecentric lens DB'!$B$4:$S$486,MATCH(J$4,'Telecentric lens DB'!$B$4:$S$4,0),0)),"")</f>
        <v/>
      </c>
      <c r="K6" s="35" t="str">
        <f>IFERROR(IF(VLOOKUP($C6,'Telecentric lens DB'!$B$4:$S$486,MATCH(K$4,'Telecentric lens DB'!$B$4:$S$4,0),0)=0,"",VLOOKUP($C6,'Telecentric lens DB'!$B$4:$S$486,MATCH(K$4,'Telecentric lens DB'!$B$4:$S$4,0),0)),"")</f>
        <v/>
      </c>
      <c r="L6" s="35" t="str">
        <f>IFERROR(IF(VLOOKUP($C6,'Telecentric lens DB'!$B$4:$S$486,MATCH(L$4,'Telecentric lens DB'!$B$4:$S$4,0),0)=0,"",VLOOKUP($C6,'Telecentric lens DB'!$B$4:$S$486,MATCH(L$4,'Telecentric lens DB'!$B$4:$S$4,0),0)),"")</f>
        <v/>
      </c>
      <c r="M6" s="35" t="str">
        <f>IFERROR(IF(VLOOKUP($C6,'Telecentric lens DB'!$B$4:$S$486,MATCH(M$4,'Telecentric lens DB'!$B$4:$S$4,0),0)=0,"",VLOOKUP($C6,'Telecentric lens DB'!$B$4:$S$486,MATCH(M$4,'Telecentric lens DB'!$B$4:$S$4,0),0)),"")</f>
        <v/>
      </c>
      <c r="N6" s="35" t="str">
        <f>IFERROR(IF(VLOOKUP($C6,'Telecentric lens DB'!$B$4:$S$486,MATCH(N$4,'Telecentric lens DB'!$B$4:$S$4,0),0)=0,"",VLOOKUP($C6,'Telecentric lens DB'!$B$4:$S$486,MATCH(N$4,'Telecentric lens DB'!$B$4:$S$4,0),0)),"")</f>
        <v/>
      </c>
      <c r="O6" s="35" t="str">
        <f>IFERROR(IF(VLOOKUP($C6,'Telecentric lens DB'!$B$4:$S$486,MATCH(O$4,'Telecentric lens DB'!$B$4:$S$4,0),0)=0,"",VLOOKUP($C6,'Telecentric lens DB'!$B$4:$S$486,MATCH(O$4,'Telecentric lens DB'!$B$4:$S$4,0),0)),"")</f>
        <v/>
      </c>
    </row>
    <row r="7" spans="1:15">
      <c r="B7" s="3" t="str">
        <f>IFERROR(VLOOKUP($C7,'Telecentric lens DB'!$B$4:$S$486,MATCH(B$4,'Telecentric lens DB'!$B$4:$S$4,0),0),"")</f>
        <v/>
      </c>
      <c r="C7" s="156"/>
      <c r="D7" s="35" t="str">
        <f>IFERROR(VLOOKUP($C7,'Telecentric lens DB'!$B$4:$S$486,MATCH(D$4,'Telecentric lens DB'!$B$4:$S$4,0),0),"")</f>
        <v/>
      </c>
      <c r="E7" s="35" t="str">
        <f>IFERROR(VLOOKUP($C7,'Telecentric lens DB'!$B$4:$S$486,MATCH(E$4,'Telecentric lens DB'!$B$4:$S$4,0),0),"")</f>
        <v/>
      </c>
      <c r="F7" s="35" t="str">
        <f>IFERROR(VLOOKUP($C7,'Telecentric lens DB'!$B$4:$S$486,MATCH(F$4,'Telecentric lens DB'!$B$4:$S$4,0),0),"")</f>
        <v/>
      </c>
      <c r="G7" s="35" t="str">
        <f>IFERROR(VLOOKUP($C7,'Telecentric lens DB'!$B$4:$S$486,MATCH(G$4,'Telecentric lens DB'!$B$4:$S$4,0),0),"")</f>
        <v/>
      </c>
      <c r="H7" s="35" t="str">
        <f>IFERROR(IF(VLOOKUP($C7,'Telecentric lens DB'!$B$4:$S$486,MATCH(H$4,'Telecentric lens DB'!$B$4:$S$4,0),0)=0,"",VLOOKUP($C7,'Telecentric lens DB'!$B$4:$S$486,MATCH(H$4,'Telecentric lens DB'!$B$4:$S$4,0),0)),"")</f>
        <v/>
      </c>
      <c r="I7" s="35" t="str">
        <f>IFERROR(IF(VLOOKUP($C7,'Telecentric lens DB'!$B$4:$S$486,MATCH(I$4,'Telecentric lens DB'!$B$4:$S$4,0),0)=0,"",VLOOKUP($C7,'Telecentric lens DB'!$B$4:$S$486,MATCH(I$4,'Telecentric lens DB'!$B$4:$S$4,0),0)),"")</f>
        <v/>
      </c>
      <c r="J7" s="35" t="str">
        <f>IFERROR(IF(VLOOKUP($C7,'Telecentric lens DB'!$B$4:$S$486,MATCH(J$4,'Telecentric lens DB'!$B$4:$S$4,0),0)=0,"",VLOOKUP($C7,'Telecentric lens DB'!$B$4:$S$486,MATCH(J$4,'Telecentric lens DB'!$B$4:$S$4,0),0)),"")</f>
        <v/>
      </c>
      <c r="K7" s="35" t="str">
        <f>IFERROR(IF(VLOOKUP($C7,'Telecentric lens DB'!$B$4:$S$486,MATCH(K$4,'Telecentric lens DB'!$B$4:$S$4,0),0)=0,"",VLOOKUP($C7,'Telecentric lens DB'!$B$4:$S$486,MATCH(K$4,'Telecentric lens DB'!$B$4:$S$4,0),0)),"")</f>
        <v/>
      </c>
      <c r="L7" s="35" t="str">
        <f>IFERROR(IF(VLOOKUP($C7,'Telecentric lens DB'!$B$4:$S$486,MATCH(L$4,'Telecentric lens DB'!$B$4:$S$4,0),0)=0,"",VLOOKUP($C7,'Telecentric lens DB'!$B$4:$S$486,MATCH(L$4,'Telecentric lens DB'!$B$4:$S$4,0),0)),"")</f>
        <v/>
      </c>
      <c r="M7" s="35" t="str">
        <f>IFERROR(IF(VLOOKUP($C7,'Telecentric lens DB'!$B$4:$S$486,MATCH(M$4,'Telecentric lens DB'!$B$4:$S$4,0),0)=0,"",VLOOKUP($C7,'Telecentric lens DB'!$B$4:$S$486,MATCH(M$4,'Telecentric lens DB'!$B$4:$S$4,0),0)),"")</f>
        <v/>
      </c>
      <c r="N7" s="35" t="str">
        <f>IFERROR(IF(VLOOKUP($C7,'Telecentric lens DB'!$B$4:$S$486,MATCH(N$4,'Telecentric lens DB'!$B$4:$S$4,0),0)=0,"",VLOOKUP($C7,'Telecentric lens DB'!$B$4:$S$486,MATCH(N$4,'Telecentric lens DB'!$B$4:$S$4,0),0)),"")</f>
        <v/>
      </c>
      <c r="O7" s="35" t="str">
        <f>IFERROR(IF(VLOOKUP($C7,'Telecentric lens DB'!$B$4:$S$486,MATCH(O$4,'Telecentric lens DB'!$B$4:$S$4,0),0)=0,"",VLOOKUP($C7,'Telecentric lens DB'!$B$4:$S$486,MATCH(O$4,'Telecentric lens DB'!$B$4:$S$4,0),0)),"")</f>
        <v/>
      </c>
    </row>
    <row r="8" spans="1:15">
      <c r="B8" s="3" t="str">
        <f>IFERROR(VLOOKUP($C8,'Telecentric lens DB'!$B$4:$S$486,MATCH(B$4,'Telecentric lens DB'!$B$4:$S$4,0),0),"")</f>
        <v/>
      </c>
      <c r="C8" s="156"/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35" t="str">
        <f>IFERROR(IF(VLOOKUP($C8,'Telecentric lens DB'!$B$4:$S$486,MATCH(H$4,'Telecentric lens DB'!$B$4:$S$4,0),0)=0,"",VLOOKUP($C8,'Telecentric lens DB'!$B$4:$S$486,MATCH(H$4,'Telecentric lens DB'!$B$4:$S$4,0),0)),"")</f>
        <v/>
      </c>
      <c r="I8" s="35" t="str">
        <f>IFERROR(IF(VLOOKUP($C8,'Telecentric lens DB'!$B$4:$S$486,MATCH(I$4,'Telecentric lens DB'!$B$4:$S$4,0),0)=0,"",VLOOKUP($C8,'Telecentric lens DB'!$B$4:$S$486,MATCH(I$4,'Telecentric lens DB'!$B$4:$S$4,0),0)),"")</f>
        <v/>
      </c>
      <c r="J8" s="35" t="str">
        <f>IFERROR(IF(VLOOKUP($C8,'Telecentric lens DB'!$B$4:$S$486,MATCH(J$4,'Telecentric lens DB'!$B$4:$S$4,0),0)=0,"",VLOOKUP($C8,'Telecentric lens DB'!$B$4:$S$486,MATCH(J$4,'Telecentric lens DB'!$B$4:$S$4,0),0)),"")</f>
        <v/>
      </c>
      <c r="K8" s="35" t="str">
        <f>IFERROR(IF(VLOOKUP($C8,'Telecentric lens DB'!$B$4:$S$486,MATCH(K$4,'Telecentric lens DB'!$B$4:$S$4,0),0)=0,"",VLOOKUP($C8,'Telecentric lens DB'!$B$4:$S$486,MATCH(K$4,'Telecentric lens DB'!$B$4:$S$4,0),0)),"")</f>
        <v/>
      </c>
      <c r="L8" s="35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35" t="str">
        <f>IFERROR(IF(VLOOKUP($C8,'Telecentric lens DB'!$B$4:$S$486,MATCH(N$4,'Telecentric lens DB'!$B$4:$S$4,0),0)=0,"",VLOOKUP($C8,'Telecentric lens DB'!$B$4:$S$486,MATCH(N$4,'Telecentric lens DB'!$B$4:$S$4,0),0)),"")</f>
        <v/>
      </c>
      <c r="O8" s="35" t="str">
        <f>IFERROR(IF(VLOOKUP($C8,'Telecentric lens DB'!$B$4:$S$486,MATCH(O$4,'Telecentric lens DB'!$B$4:$S$4,0),0)=0,"",VLOOKUP($C8,'Telecentric lens DB'!$B$4:$S$486,MATCH(O$4,'Telecentric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C9" s="156"/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35" t="str">
        <f>IFERROR(IF(VLOOKUP($C9,'Telecentric lens DB'!$B$4:$S$486,MATCH(H$4,'Telecentric lens DB'!$B$4:$S$4,0),0)=0,"",VLOOKUP($C9,'Telecentric lens DB'!$B$4:$S$486,MATCH(H$4,'Telecentric lens DB'!$B$4:$S$4,0),0)),"")</f>
        <v/>
      </c>
      <c r="I9" s="35" t="str">
        <f>IFERROR(IF(VLOOKUP($C9,'Telecentric lens DB'!$B$4:$S$486,MATCH(I$4,'Telecentric lens DB'!$B$4:$S$4,0),0)=0,"",VLOOKUP($C9,'Telecentric lens DB'!$B$4:$S$486,MATCH(I$4,'Telecentric lens DB'!$B$4:$S$4,0),0)),"")</f>
        <v/>
      </c>
      <c r="J9" s="35" t="str">
        <f>IFERROR(IF(VLOOKUP($C9,'Telecentric lens DB'!$B$4:$S$486,MATCH(J$4,'Telecentric lens DB'!$B$4:$S$4,0),0)=0,"",VLOOKUP($C9,'Telecentric lens DB'!$B$4:$S$486,MATCH(J$4,'Telecentric lens DB'!$B$4:$S$4,0),0)),"")</f>
        <v/>
      </c>
      <c r="K9" s="35" t="str">
        <f>IFERROR(IF(VLOOKUP($C9,'Telecentric lens DB'!$B$4:$S$486,MATCH(K$4,'Telecentric lens DB'!$B$4:$S$4,0),0)=0,"",VLOOKUP($C9,'Telecentric lens DB'!$B$4:$S$486,MATCH(K$4,'Telecentric lens DB'!$B$4:$S$4,0),0)),"")</f>
        <v/>
      </c>
      <c r="L9" s="35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35" t="str">
        <f>IFERROR(IF(VLOOKUP($C9,'Telecentric lens DB'!$B$4:$S$486,MATCH(N$4,'Telecentric lens DB'!$B$4:$S$4,0),0)=0,"",VLOOKUP($C9,'Telecentric lens DB'!$B$4:$S$486,MATCH(N$4,'Telecentric lens DB'!$B$4:$S$4,0),0)),"")</f>
        <v/>
      </c>
      <c r="O9" s="35" t="str">
        <f>IFERROR(IF(VLOOKUP($C9,'Telecentric lens DB'!$B$4:$S$486,MATCH(O$4,'Telecentric lens DB'!$B$4:$S$4,0),0)=0,"",VLOOKUP($C9,'Telecentric lens DB'!$B$4:$S$486,MATCH(O$4,'Telecentric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C10" s="49"/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3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35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3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35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35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35" t="str">
        <f>IFERROR(IF(VLOOKUP($C10,'Telecentric lens DB'!$B$4:$S$486,MATCH(N$4,'Telecentric lens DB'!$B$4:$S$4,0),0)=0,"",VLOOKUP($C10,'Telecentric lens DB'!$B$4:$S$486,MATCH(N$4,'Telecentric lens DB'!$B$4:$S$4,0),0)),"")</f>
        <v/>
      </c>
      <c r="O10" s="35" t="str">
        <f>IFERROR(IF(VLOOKUP($C10,'Telecentric lens DB'!$B$4:$S$486,MATCH(O$4,'Telecentric lens DB'!$B$4:$S$4,0),0)=0,"",VLOOKUP($C10,'Telecentric lens DB'!$B$4:$S$486,MATCH(O$4,'Telecentric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C11" s="49"/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3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35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3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35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35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35" t="str">
        <f>IFERROR(IF(VLOOKUP($C11,'Telecentric lens DB'!$B$4:$S$486,MATCH(N$4,'Telecentric lens DB'!$B$4:$S$4,0),0)=0,"",VLOOKUP($C11,'Telecentric lens DB'!$B$4:$S$486,MATCH(N$4,'Telecentric lens DB'!$B$4:$S$4,0),0)),"")</f>
        <v/>
      </c>
      <c r="O11" s="35" t="str">
        <f>IFERROR(IF(VLOOKUP($C11,'Telecentric lens DB'!$B$4:$S$486,MATCH(O$4,'Telecentric lens DB'!$B$4:$S$4,0),0)=0,"",VLOOKUP($C11,'Telecentric lens DB'!$B$4:$S$486,MATCH(O$4,'Telecentric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3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35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3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35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35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35" t="str">
        <f>IFERROR(IF(VLOOKUP($C12,'Telecentric lens DB'!$B$4:$S$486,MATCH(N$4,'Telecentric lens DB'!$B$4:$S$4,0),0)=0,"",VLOOKUP($C12,'Telecentric lens DB'!$B$4:$S$486,MATCH(N$4,'Telecentric lens DB'!$B$4:$S$4,0),0)),"")</f>
        <v/>
      </c>
      <c r="O12" s="35" t="str">
        <f>IFERROR(IF(VLOOKUP($C12,'Telecentric lens DB'!$B$4:$S$486,MATCH(O$4,'Telecentric lens DB'!$B$4:$S$4,0),0)=0,"",VLOOKUP($C12,'Telecentric lens DB'!$B$4:$S$486,MATCH(O$4,'Telecentric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3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35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3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35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35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35" t="str">
        <f>IFERROR(IF(VLOOKUP($C13,'Telecentric lens DB'!$B$4:$S$486,MATCH(N$4,'Telecentric lens DB'!$B$4:$S$4,0),0)=0,"",VLOOKUP($C13,'Telecentric lens DB'!$B$4:$S$486,MATCH(N$4,'Telecentric lens DB'!$B$4:$S$4,0),0)),"")</f>
        <v/>
      </c>
      <c r="O13" s="35" t="str">
        <f>IFERROR(IF(VLOOKUP($C13,'Telecentric lens DB'!$B$4:$S$486,MATCH(O$4,'Telecentric lens DB'!$B$4:$S$4,0),0)=0,"",VLOOKUP($C13,'Telecentric lens DB'!$B$4:$S$486,MATCH(O$4,'Telecentric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3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35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3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35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35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35" t="str">
        <f>IFERROR(IF(VLOOKUP($C14,'Telecentric lens DB'!$B$4:$S$486,MATCH(N$4,'Telecentric lens DB'!$B$4:$S$4,0),0)=0,"",VLOOKUP($C14,'Telecentric lens DB'!$B$4:$S$486,MATCH(N$4,'Telecentric lens DB'!$B$4:$S$4,0),0)),"")</f>
        <v/>
      </c>
      <c r="O14" s="35" t="str">
        <f>IFERROR(IF(VLOOKUP($C14,'Telecentric lens DB'!$B$4:$S$486,MATCH(O$4,'Telecentric lens DB'!$B$4:$S$4,0),0)=0,"",VLOOKUP($C14,'Telecentric lens DB'!$B$4:$S$486,MATCH(O$4,'Telecentric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3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35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3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35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35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35" t="str">
        <f>IFERROR(IF(VLOOKUP($C15,'Telecentric lens DB'!$B$4:$S$486,MATCH(N$4,'Telecentric lens DB'!$B$4:$S$4,0),0)=0,"",VLOOKUP($C15,'Telecentric lens DB'!$B$4:$S$486,MATCH(N$4,'Telecentric lens DB'!$B$4:$S$4,0),0)),"")</f>
        <v/>
      </c>
      <c r="O15" s="35" t="str">
        <f>IFERROR(IF(VLOOKUP($C15,'Telecentric lens DB'!$B$4:$S$486,MATCH(O$4,'Telecentric lens DB'!$B$4:$S$4,0),0)=0,"",VLOOKUP($C15,'Telecentric lens DB'!$B$4:$S$486,MATCH(O$4,'Telecentric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3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35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3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35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35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35" t="str">
        <f>IFERROR(IF(VLOOKUP($C16,'Telecentric lens DB'!$B$4:$S$486,MATCH(N$4,'Telecentric lens DB'!$B$4:$S$4,0),0)=0,"",VLOOKUP($C16,'Telecentric lens DB'!$B$4:$S$486,MATCH(N$4,'Telecentric lens DB'!$B$4:$S$4,0),0)),"")</f>
        <v/>
      </c>
      <c r="O16" s="35" t="str">
        <f>IFERROR(IF(VLOOKUP($C16,'Telecentric lens DB'!$B$4:$S$486,MATCH(O$4,'Telecentric lens DB'!$B$4:$S$4,0),0)=0,"",VLOOKUP($C16,'Telecentric lens DB'!$B$4:$S$486,MATCH(O$4,'Telecentric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3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35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3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35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35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35" t="str">
        <f>IFERROR(IF(VLOOKUP($C17,'Telecentric lens DB'!$B$4:$S$486,MATCH(N$4,'Telecentric lens DB'!$B$4:$S$4,0),0)=0,"",VLOOKUP($C17,'Telecentric lens DB'!$B$4:$S$486,MATCH(N$4,'Telecentric lens DB'!$B$4:$S$4,0),0)),"")</f>
        <v/>
      </c>
      <c r="O17" s="35" t="str">
        <f>IFERROR(IF(VLOOKUP($C17,'Telecentric lens DB'!$B$4:$S$486,MATCH(O$4,'Telecentric lens DB'!$B$4:$S$4,0),0)=0,"",VLOOKUP($C17,'Telecentric lens DB'!$B$4:$S$486,MATCH(O$4,'Telecentric lens DB'!$B$4:$S$4,0),0)),"")</f>
        <v/>
      </c>
    </row>
    <row r="18" spans="2:15">
      <c r="B18" s="31" t="s">
        <v>121</v>
      </c>
      <c r="C18" s="30" t="s">
        <v>0</v>
      </c>
      <c r="D18" s="30" t="s">
        <v>0</v>
      </c>
      <c r="E18" s="30"/>
      <c r="F18" s="30" t="s">
        <v>0</v>
      </c>
      <c r="G18" s="30" t="s">
        <v>0</v>
      </c>
      <c r="H18" s="30" t="s">
        <v>0</v>
      </c>
      <c r="I18" s="30" t="s">
        <v>0</v>
      </c>
      <c r="J18" s="30" t="s">
        <v>0</v>
      </c>
      <c r="K18" s="30" t="s">
        <v>0</v>
      </c>
      <c r="L18" s="30" t="s">
        <v>0</v>
      </c>
      <c r="M18" s="30" t="s">
        <v>0</v>
      </c>
      <c r="N18" s="30" t="s">
        <v>0</v>
      </c>
      <c r="O18" s="30" t="s">
        <v>0</v>
      </c>
    </row>
    <row r="20" spans="2:15">
      <c r="B20" s="8" t="s">
        <v>65</v>
      </c>
    </row>
  </sheetData>
  <dataValidations count="2">
    <dataValidation type="list" allowBlank="1" showInputMessage="1" showErrorMessage="1" sqref="G5:O17" xr:uid="{34AD0DB0-046B-4988-AC9B-01583575DCE4}">
      <formula1>Formats</formula1>
    </dataValidation>
    <dataValidation type="list" allowBlank="1" showInputMessage="1" showErrorMessage="1" sqref="F5:F17" xr:uid="{1F423770-67C3-4827-9073-AD58F8804EE0}">
      <formula1>Mounts</formula1>
    </dataValidation>
  </dataValidations>
  <hyperlinks>
    <hyperlink ref="B2" location="'Telecentric lenses'!A1" display="Back to overview" xr:uid="{089B6FDF-4921-444E-9E34-744D37E70096}"/>
    <hyperlink ref="B20" location="'Telecentric lens DB'!A1" display="Telecentric lens database" xr:uid="{ECDAA13C-55AF-42C8-8EF0-6C076F37F6EE}"/>
  </hyperlinks>
  <pageMargins left="0.3" right="0.3" top="0.5" bottom="0.5" header="0.1" footer="0.1"/>
  <pageSetup paperSize="9" scale="61" orientation="landscape" r:id="rId1"/>
  <legacy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B976E-1B7B-43E3-9FCC-55592D10E32D}">
  <sheetPr>
    <pageSetUpPr fitToPage="1"/>
  </sheetPr>
  <dimension ref="A1:O22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389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/>
      </c>
      <c r="C5" s="156" t="s">
        <v>390</v>
      </c>
      <c r="D5" s="35" t="str">
        <f>IFERROR(VLOOKUP($C5,'Telecentric lens DB'!$B$4:$S$486,MATCH(D$4,'Telecentric lens DB'!$B$4:$S$4,0),0),"")</f>
        <v/>
      </c>
      <c r="E5" s="35" t="str">
        <f>IFERROR(VLOOKUP($C5,'Telecentric lens DB'!$B$4:$S$486,MATCH(E$4,'Telecentric lens DB'!$B$4:$S$4,0),0),"")</f>
        <v/>
      </c>
      <c r="F5" s="35" t="str">
        <f>IFERROR(VLOOKUP($C5,'Telecentric lens DB'!$B$4:$S$486,MATCH(F$4,'Telecentric lens DB'!$B$4:$S$4,0),0),"")</f>
        <v/>
      </c>
      <c r="G5" s="35" t="str">
        <f>IFERROR(VLOOKUP($C5,'Telecentric lens DB'!$B$4:$S$486,MATCH(G$4,'Telecentric lens DB'!$B$4:$S$4,0),0),"")</f>
        <v/>
      </c>
      <c r="H5" s="45" t="str">
        <f>IFERROR(IF(VLOOKUP($C5,'Telecentric lens DB'!$B$4:$S$486,MATCH(H$4,'Telecentric lens DB'!$B$4:$S$4,0),0)=0,"",VLOOKUP($C5,'Telecentric lens DB'!$B$4:$S$486,MATCH(H$4,'Telecentric lens DB'!$B$4:$S$4,0),0)),"")</f>
        <v/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/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/>
      </c>
      <c r="N5" s="159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B6" s="3" t="str">
        <f>IFERROR(VLOOKUP($C6,'Telecentric lens DB'!$B$4:$S$486,MATCH(B$4,'Telecentric lens DB'!$B$4:$S$4,0),0),"")</f>
        <v/>
      </c>
      <c r="C6" s="156" t="s">
        <v>391</v>
      </c>
      <c r="D6" s="35" t="str">
        <f>IFERROR(VLOOKUP($C6,'Telecentric lens DB'!$B$4:$S$486,MATCH(D$4,'Telecentric lens DB'!$B$4:$S$4,0),0),"")</f>
        <v/>
      </c>
      <c r="E6" s="35" t="str">
        <f>IFERROR(VLOOKUP($C6,'Telecentric lens DB'!$B$4:$S$486,MATCH(E$4,'Telecentric lens DB'!$B$4:$S$4,0),0),"")</f>
        <v/>
      </c>
      <c r="F6" s="35" t="str">
        <f>IFERROR(VLOOKUP($C6,'Telecentric lens DB'!$B$4:$S$486,MATCH(F$4,'Telecentric lens DB'!$B$4:$S$4,0),0),"")</f>
        <v/>
      </c>
      <c r="G6" s="35" t="str">
        <f>IFERROR(VLOOKUP($C6,'Telecentric lens DB'!$B$4:$S$486,MATCH(G$4,'Telecentric lens DB'!$B$4:$S$4,0),0),"")</f>
        <v/>
      </c>
      <c r="H6" s="45" t="str">
        <f>IFERROR(IF(VLOOKUP($C6,'Telecentric lens DB'!$B$4:$S$486,MATCH(H$4,'Telecentric lens DB'!$B$4:$S$4,0),0)=0,"",VLOOKUP($C6,'Telecentric lens DB'!$B$4:$S$486,MATCH(H$4,'Telecentric lens DB'!$B$4:$S$4,0),0)),"")</f>
        <v/>
      </c>
      <c r="I6" s="153" t="str">
        <f>IFERROR(IF(VLOOKUP($C6,'Telecentric lens DB'!$B$4:$S$486,MATCH(I$4,'Telecentric lens DB'!$B$4:$S$4,0),0)=0,"",VLOOKUP($C6,'Telecentric lens DB'!$B$4:$S$486,MATCH(I$4,'Telecentric lens DB'!$B$4:$S$4,0),0)),"")</f>
        <v/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/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/>
      </c>
      <c r="M6" s="35" t="str">
        <f>IFERROR(IF(VLOOKUP($C6,'Telecentric lens DB'!$B$4:$S$486,MATCH(M$4,'Telecentric lens DB'!$B$4:$S$4,0),0)=0,"",VLOOKUP($C6,'Telecentric lens DB'!$B$4:$S$486,MATCH(M$4,'Telecentric lens DB'!$B$4:$S$4,0),0)),"")</f>
        <v/>
      </c>
      <c r="N6" s="45" t="str">
        <f>IFERROR(IF(VLOOKUP($C6,'Telecentric lens DB'!$B$4:$S$486,MATCH(N$4,'Telecentric lens DB'!$B$4:$S$4,0),0)=0,"",VLOOKUP($C6,'Telecentric lens DB'!$B$4:$S$486,MATCH(N$4,'Telecentric lens DB'!$B$4:$S$4,0),0)),"")</f>
        <v/>
      </c>
    </row>
    <row r="7" spans="1:15">
      <c r="B7" s="3" t="str">
        <f>IFERROR(VLOOKUP($C7,'Telecentric lens DB'!$B$4:$S$486,MATCH(B$4,'Telecentric lens DB'!$B$4:$S$4,0),0),"")</f>
        <v/>
      </c>
      <c r="D7" s="35" t="str">
        <f>IFERROR(VLOOKUP($C7,'Telecentric lens DB'!$B$4:$S$486,MATCH(D$4,'Telecentric lens DB'!$B$4:$S$4,0),0),"")</f>
        <v/>
      </c>
      <c r="E7" s="35" t="str">
        <f>IFERROR(VLOOKUP($C7,'Telecentric lens DB'!$B$4:$S$486,MATCH(E$4,'Telecentric lens DB'!$B$4:$S$4,0),0),"")</f>
        <v/>
      </c>
      <c r="F7" s="35" t="str">
        <f>IFERROR(VLOOKUP($C7,'Telecentric lens DB'!$B$4:$S$486,MATCH(F$4,'Telecentric lens DB'!$B$4:$S$4,0),0),"")</f>
        <v/>
      </c>
      <c r="G7" s="35" t="str">
        <f>IFERROR(VLOOKUP($C7,'Telecentric lens DB'!$B$4:$S$486,MATCH(G$4,'Telecentric lens DB'!$B$4:$S$4,0),0),"")</f>
        <v/>
      </c>
      <c r="H7" s="45" t="str">
        <f>IFERROR(IF(VLOOKUP($C7,'Telecentric lens DB'!$B$4:$S$486,MATCH(H$4,'Telecentric lens DB'!$B$4:$S$4,0),0)=0,"",VLOOKUP($C7,'Telecentric lens DB'!$B$4:$S$486,MATCH(H$4,'Telecentric lens DB'!$B$4:$S$4,0),0)),"")</f>
        <v/>
      </c>
      <c r="I7" s="153" t="str">
        <f>IFERROR(IF(VLOOKUP($C7,'Telecentric lens DB'!$B$4:$S$486,MATCH(I$4,'Telecentric lens DB'!$B$4:$S$4,0),0)=0,"",VLOOKUP($C7,'Telecentric lens DB'!$B$4:$S$486,MATCH(I$4,'Telecentric lens DB'!$B$4:$S$4,0),0)),"")</f>
        <v/>
      </c>
      <c r="J7" s="45" t="str">
        <f>IFERROR(IF(VLOOKUP($C7,'Telecentric lens DB'!$B$4:$S$486,MATCH(J$4,'Telecentric lens DB'!$B$4:$S$4,0),0)=0,"",VLOOKUP($C7,'Telecentric lens DB'!$B$4:$S$486,MATCH(J$4,'Telecentric lens DB'!$B$4:$S$4,0),0)),"")</f>
        <v/>
      </c>
      <c r="K7" s="42" t="str">
        <f>IFERROR(IF(VLOOKUP($C7,'Telecentric lens DB'!$B$4:$S$486,MATCH(K$4,'Telecentric lens DB'!$B$4:$S$4,0),0)=0,"",VLOOKUP($C7,'Telecentric lens DB'!$B$4:$S$486,MATCH(K$4,'Telecentric lens DB'!$B$4:$S$4,0),0)),"")</f>
        <v/>
      </c>
      <c r="L7" s="153" t="str">
        <f>IFERROR(IF(VLOOKUP($C7,'Telecentric lens DB'!$B$4:$S$486,MATCH(L$4,'Telecentric lens DB'!$B$4:$S$4,0),0)=0,"",VLOOKUP($C7,'Telecentric lens DB'!$B$4:$S$486,MATCH(L$4,'Telecentric lens DB'!$B$4:$S$4,0),0)),"")</f>
        <v/>
      </c>
      <c r="M7" s="35" t="str">
        <f>IFERROR(IF(VLOOKUP($C7,'Telecentric lens DB'!$B$4:$S$486,MATCH(M$4,'Telecentric lens DB'!$B$4:$S$4,0),0)=0,"",VLOOKUP($C7,'Telecentric lens DB'!$B$4:$S$486,MATCH(M$4,'Telecentric lens DB'!$B$4:$S$4,0),0)),"")</f>
        <v/>
      </c>
      <c r="N7" s="45" t="str">
        <f>IFERROR(IF(VLOOKUP($C7,'Telecentric lens DB'!$B$4:$S$486,MATCH(N$4,'Telecentric lens DB'!$B$4:$S$4,0),0)=0,"",VLOOKUP($C7,'Telecentric lens DB'!$B$4:$S$486,MATCH(N$4,'Telecentric lens DB'!$B$4:$S$4,0),0)),"")</f>
        <v/>
      </c>
    </row>
    <row r="8" spans="1:15">
      <c r="B8" s="3" t="str">
        <f>IFERROR(VLOOKUP($C8,'Telecentric lens DB'!$B$4:$S$486,MATCH(B$4,'Telecentric lens DB'!$B$4:$S$4,0),0),"")</f>
        <v/>
      </c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45" t="str">
        <f>IFERROR(IF(VLOOKUP($C8,'Telecentric lens DB'!$B$4:$S$486,MATCH(H$4,'Telecentric lens DB'!$B$4:$S$4,0),0)=0,"",VLOOKUP($C8,'Telecentric lens DB'!$B$4:$S$486,MATCH(H$4,'Telecentric lens DB'!$B$4:$S$4,0),0)),"")</f>
        <v/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/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C13" s="49"/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C14" s="49"/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4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153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4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42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153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45" t="str">
        <f>IFERROR(IF(VLOOKUP($C17,'Telecentric lens DB'!$B$4:$S$486,MATCH(N$4,'Telecentric lens DB'!$B$4:$S$4,0),0)=0,"",VLOOKUP($C17,'Telecentric lens DB'!$B$4:$S$486,MATCH(N$4,'Telecentric lens DB'!$B$4:$S$4,0),0)),"")</f>
        <v/>
      </c>
    </row>
    <row r="18" spans="2:15">
      <c r="B18" s="3" t="str">
        <f>IFERROR(VLOOKUP($C18,'Telecentric lens DB'!$B$4:$S$486,MATCH(B$4,'Telecentric lens DB'!$B$4:$S$4,0),0),"")</f>
        <v/>
      </c>
      <c r="D18" s="35" t="str">
        <f>IFERROR(VLOOKUP($C18,'Telecentric lens DB'!$B$4:$S$486,MATCH(D$4,'Telecentric lens DB'!$B$4:$S$4,0),0),"")</f>
        <v/>
      </c>
      <c r="E18" s="35" t="str">
        <f>IFERROR(VLOOKUP($C18,'Telecentric lens DB'!$B$4:$S$486,MATCH(E$4,'Telecentric lens DB'!$B$4:$S$4,0),0),"")</f>
        <v/>
      </c>
      <c r="F18" s="35" t="str">
        <f>IFERROR(VLOOKUP($C18,'Telecentric lens DB'!$B$4:$S$486,MATCH(F$4,'Telecentric lens DB'!$B$4:$S$4,0),0),"")</f>
        <v/>
      </c>
      <c r="G18" s="35" t="str">
        <f>IFERROR(VLOOKUP($C18,'Telecentric lens DB'!$B$4:$S$486,MATCH(G$4,'Telecentric lens DB'!$B$4:$S$4,0),0),"")</f>
        <v/>
      </c>
      <c r="H18" s="45" t="str">
        <f>IFERROR(IF(VLOOKUP($C18,'Telecentric lens DB'!$B$4:$S$486,MATCH(H$4,'Telecentric lens DB'!$B$4:$S$4,0),0)=0,"",VLOOKUP($C18,'Telecentric lens DB'!$B$4:$S$486,MATCH(H$4,'Telecentric lens DB'!$B$4:$S$4,0),0)),"")</f>
        <v/>
      </c>
      <c r="I18" s="153" t="str">
        <f>IFERROR(IF(VLOOKUP($C18,'Telecentric lens DB'!$B$4:$S$486,MATCH(I$4,'Telecentric lens DB'!$B$4:$S$4,0),0)=0,"",VLOOKUP($C18,'Telecentric lens DB'!$B$4:$S$486,MATCH(I$4,'Telecentric lens DB'!$B$4:$S$4,0),0)),"")</f>
        <v/>
      </c>
      <c r="J18" s="45" t="str">
        <f>IFERROR(IF(VLOOKUP($C18,'Telecentric lens DB'!$B$4:$S$486,MATCH(J$4,'Telecentric lens DB'!$B$4:$S$4,0),0)=0,"",VLOOKUP($C18,'Telecentric lens DB'!$B$4:$S$486,MATCH(J$4,'Telecentric lens DB'!$B$4:$S$4,0),0)),"")</f>
        <v/>
      </c>
      <c r="K18" s="42" t="str">
        <f>IFERROR(IF(VLOOKUP($C18,'Telecentric lens DB'!$B$4:$S$486,MATCH(K$4,'Telecentric lens DB'!$B$4:$S$4,0),0)=0,"",VLOOKUP($C18,'Telecentric lens DB'!$B$4:$S$486,MATCH(K$4,'Telecentric lens DB'!$B$4:$S$4,0),0)),"")</f>
        <v/>
      </c>
      <c r="L18" s="153" t="str">
        <f>IFERROR(IF(VLOOKUP($C18,'Telecentric lens DB'!$B$4:$S$486,MATCH(L$4,'Telecentric lens DB'!$B$4:$S$4,0),0)=0,"",VLOOKUP($C18,'Telecentric lens DB'!$B$4:$S$486,MATCH(L$4,'Telecentric lens DB'!$B$4:$S$4,0),0)),"")</f>
        <v/>
      </c>
      <c r="M18" s="35" t="str">
        <f>IFERROR(IF(VLOOKUP($C18,'Telecentric lens DB'!$B$4:$S$486,MATCH(M$4,'Telecentric lens DB'!$B$4:$S$4,0),0)=0,"",VLOOKUP($C18,'Telecentric lens DB'!$B$4:$S$486,MATCH(M$4,'Telecentric lens DB'!$B$4:$S$4,0),0)),"")</f>
        <v/>
      </c>
      <c r="N18" s="45" t="str">
        <f>IFERROR(IF(VLOOKUP($C18,'Telecentric lens DB'!$B$4:$S$486,MATCH(N$4,'Telecentric lens DB'!$B$4:$S$4,0),0)=0,"",VLOOKUP($C18,'Telecentric lens DB'!$B$4:$S$486,MATCH(N$4,'Telecentric lens DB'!$B$4:$S$4,0),0)),"")</f>
        <v/>
      </c>
    </row>
    <row r="19" spans="2:15">
      <c r="B19" s="3" t="str">
        <f>IFERROR(VLOOKUP($C19,'Telecentric lens DB'!$B$4:$S$486,MATCH(B$4,'Telecentric lens DB'!$B$4:$S$4,0),0),"")</f>
        <v/>
      </c>
      <c r="D19" s="35" t="str">
        <f>IFERROR(VLOOKUP($C19,'Telecentric lens DB'!$B$4:$S$486,MATCH(D$4,'Telecentric lens DB'!$B$4:$S$4,0),0),"")</f>
        <v/>
      </c>
      <c r="E19" s="35" t="str">
        <f>IFERROR(VLOOKUP($C19,'Telecentric lens DB'!$B$4:$S$486,MATCH(E$4,'Telecentric lens DB'!$B$4:$S$4,0),0),"")</f>
        <v/>
      </c>
      <c r="F19" s="35" t="str">
        <f>IFERROR(VLOOKUP($C19,'Telecentric lens DB'!$B$4:$S$486,MATCH(F$4,'Telecentric lens DB'!$B$4:$S$4,0),0),"")</f>
        <v/>
      </c>
      <c r="G19" s="35" t="str">
        <f>IFERROR(VLOOKUP($C19,'Telecentric lens DB'!$B$4:$S$486,MATCH(G$4,'Telecentric lens DB'!$B$4:$S$4,0),0),"")</f>
        <v/>
      </c>
      <c r="H19" s="45" t="str">
        <f>IFERROR(IF(VLOOKUP($C19,'Telecentric lens DB'!$B$4:$S$486,MATCH(H$4,'Telecentric lens DB'!$B$4:$S$4,0),0)=0,"",VLOOKUP($C19,'Telecentric lens DB'!$B$4:$S$486,MATCH(H$4,'Telecentric lens DB'!$B$4:$S$4,0),0)),"")</f>
        <v/>
      </c>
      <c r="I19" s="153" t="str">
        <f>IFERROR(IF(VLOOKUP($C19,'Telecentric lens DB'!$B$4:$S$486,MATCH(I$4,'Telecentric lens DB'!$B$4:$S$4,0),0)=0,"",VLOOKUP($C19,'Telecentric lens DB'!$B$4:$S$486,MATCH(I$4,'Telecentric lens DB'!$B$4:$S$4,0),0)),"")</f>
        <v/>
      </c>
      <c r="J19" s="45" t="str">
        <f>IFERROR(IF(VLOOKUP($C19,'Telecentric lens DB'!$B$4:$S$486,MATCH(J$4,'Telecentric lens DB'!$B$4:$S$4,0),0)=0,"",VLOOKUP($C19,'Telecentric lens DB'!$B$4:$S$486,MATCH(J$4,'Telecentric lens DB'!$B$4:$S$4,0),0)),"")</f>
        <v/>
      </c>
      <c r="K19" s="42" t="str">
        <f>IFERROR(IF(VLOOKUP($C19,'Telecentric lens DB'!$B$4:$S$486,MATCH(K$4,'Telecentric lens DB'!$B$4:$S$4,0),0)=0,"",VLOOKUP($C19,'Telecentric lens DB'!$B$4:$S$486,MATCH(K$4,'Telecentric lens DB'!$B$4:$S$4,0),0)),"")</f>
        <v/>
      </c>
      <c r="L19" s="153" t="str">
        <f>IFERROR(IF(VLOOKUP($C19,'Telecentric lens DB'!$B$4:$S$486,MATCH(L$4,'Telecentric lens DB'!$B$4:$S$4,0),0)=0,"",VLOOKUP($C19,'Telecentric lens DB'!$B$4:$S$486,MATCH(L$4,'Telecentric lens DB'!$B$4:$S$4,0),0)),"")</f>
        <v/>
      </c>
      <c r="M19" s="35" t="str">
        <f>IFERROR(IF(VLOOKUP($C19,'Telecentric lens DB'!$B$4:$S$486,MATCH(M$4,'Telecentric lens DB'!$B$4:$S$4,0),0)=0,"",VLOOKUP($C19,'Telecentric lens DB'!$B$4:$S$486,MATCH(M$4,'Telecentric lens DB'!$B$4:$S$4,0),0)),"")</f>
        <v/>
      </c>
      <c r="N19" s="45" t="str">
        <f>IFERROR(IF(VLOOKUP($C19,'Telecentric lens DB'!$B$4:$S$486,MATCH(N$4,'Telecentric lens DB'!$B$4:$S$4,0),0)=0,"",VLOOKUP($C19,'Telecentric lens DB'!$B$4:$S$486,MATCH(N$4,'Telecentric lens DB'!$B$4:$S$4,0),0)),"")</f>
        <v/>
      </c>
    </row>
    <row r="20" spans="2:15">
      <c r="B20" s="31" t="s">
        <v>121</v>
      </c>
      <c r="C20" s="30" t="s">
        <v>0</v>
      </c>
      <c r="D20" s="30" t="s">
        <v>0</v>
      </c>
      <c r="E20" s="30"/>
      <c r="F20" s="30" t="s">
        <v>0</v>
      </c>
      <c r="G20" s="30" t="s">
        <v>0</v>
      </c>
      <c r="H20" s="30" t="s">
        <v>0</v>
      </c>
      <c r="I20" s="30" t="s">
        <v>0</v>
      </c>
      <c r="J20" s="30" t="s">
        <v>0</v>
      </c>
      <c r="K20" s="30" t="s">
        <v>0</v>
      </c>
      <c r="L20" s="30" t="s">
        <v>0</v>
      </c>
      <c r="M20" s="30" t="s">
        <v>0</v>
      </c>
      <c r="N20" s="30" t="s">
        <v>0</v>
      </c>
      <c r="O20" s="30" t="s">
        <v>0</v>
      </c>
    </row>
    <row r="22" spans="2:15">
      <c r="B22" s="8" t="s">
        <v>65</v>
      </c>
    </row>
  </sheetData>
  <dataValidations count="3">
    <dataValidation type="list" allowBlank="1" showInputMessage="1" showErrorMessage="1" sqref="M5:M19" xr:uid="{F5AE79B0-2D40-479F-9741-D14FBDD87CC1}">
      <formula1>Prices</formula1>
    </dataValidation>
    <dataValidation type="list" allowBlank="1" showInputMessage="1" showErrorMessage="1" sqref="G5:G19" xr:uid="{3CF32E81-3DEA-4ACA-AC78-2372AD3ACDB8}">
      <formula1>Formats</formula1>
    </dataValidation>
    <dataValidation type="list" allowBlank="1" showInputMessage="1" showErrorMessage="1" sqref="F5:F19" xr:uid="{C264CE5D-CB6F-4041-A9DE-AC13D52BA064}">
      <formula1>Mounts</formula1>
    </dataValidation>
  </dataValidations>
  <hyperlinks>
    <hyperlink ref="B2" location="'Telecentric lenses'!A1" display="Back to overview" xr:uid="{9BDA7BBD-CD23-446E-8600-806E70EC16AE}"/>
    <hyperlink ref="B22" location="'Telecentric lens DB'!A1" display="Telecentric lens database" xr:uid="{2D995C40-7225-4AC1-A133-0A3E192821D8}"/>
    <hyperlink ref="C5" r:id="rId1" xr:uid="{F132DAA0-F29B-4ED0-929F-D1A97E161250}"/>
    <hyperlink ref="C6" r:id="rId2" xr:uid="{769386C0-0434-4967-B2DA-C6EF7891EE6B}"/>
    <hyperlink ref="N5" r:id="rId3" display="https://www.optotune.com/s/Optotune-EL-16-40-TC-with-Sill-Correctal-T_20-telecentric-lens.pdf" xr:uid="{0CF69621-AF3B-4D12-926A-0D84952EDEAB}"/>
    <hyperlink ref="L5" r:id="rId4" display="https://www.optotune.com/s/Optotune-EL-16-40-TC-with-Sill-Correctal-T_20-telecentric-lens.pdf" xr:uid="{3868CCBC-3EB7-4E8B-8973-65AD2A4F2342}"/>
  </hyperlinks>
  <pageMargins left="0.3" right="0.3" top="0.5" bottom="0.5" header="0.1" footer="0.1"/>
  <pageSetup paperSize="9" scale="61" orientation="landscape" r:id="rId5"/>
  <legacyDrawing r:id="rId6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CA32-BB63-4C36-8748-A84578AD6047}">
  <sheetPr codeName="Sheet44">
    <pageSetUpPr fitToPage="1"/>
  </sheetPr>
  <dimension ref="A1:O22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5.85546875" style="3" customWidth="1"/>
    <col min="3" max="3" width="22.85546875" style="3" customWidth="1"/>
    <col min="4" max="4" width="13.42578125" style="3" bestFit="1" customWidth="1"/>
    <col min="5" max="5" width="14.42578125" style="3" customWidth="1"/>
    <col min="6" max="6" width="10.85546875" style="3" customWidth="1"/>
    <col min="7" max="7" width="7.5703125" style="3" customWidth="1"/>
    <col min="8" max="8" width="10.7109375" style="3" customWidth="1"/>
    <col min="9" max="9" width="11.140625" style="3" customWidth="1"/>
    <col min="10" max="10" width="14.7109375" style="3" customWidth="1"/>
    <col min="11" max="11" width="24.7109375" style="3" customWidth="1"/>
    <col min="12" max="12" width="9.85546875" style="3" customWidth="1"/>
    <col min="13" max="13" width="12.85546875" style="3" customWidth="1"/>
    <col min="14" max="14" width="9.85546875" style="3" customWidth="1"/>
    <col min="15" max="15" width="49.140625" style="3" customWidth="1"/>
    <col min="16" max="16384" width="9.140625" style="3"/>
  </cols>
  <sheetData>
    <row r="1" spans="1:15" ht="18.75">
      <c r="A1" s="2"/>
      <c r="B1" s="7" t="s">
        <v>392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B2" s="8" t="s">
        <v>93</v>
      </c>
    </row>
    <row r="3" spans="1:15" ht="15.75" thickBot="1"/>
    <row r="4" spans="1:15" ht="46.5" thickTop="1" thickBot="1">
      <c r="B4" s="4" t="s">
        <v>97</v>
      </c>
      <c r="C4" s="4" t="s">
        <v>98</v>
      </c>
      <c r="D4" s="4" t="s">
        <v>84</v>
      </c>
      <c r="E4" s="60" t="s">
        <v>306</v>
      </c>
      <c r="F4" s="4" t="s">
        <v>10</v>
      </c>
      <c r="G4" s="4" t="s">
        <v>100</v>
      </c>
      <c r="H4" s="58" t="s">
        <v>307</v>
      </c>
      <c r="I4" s="58" t="s">
        <v>308</v>
      </c>
      <c r="J4" s="4" t="s">
        <v>110</v>
      </c>
      <c r="K4" s="4" t="s">
        <v>309</v>
      </c>
      <c r="L4" s="4" t="s">
        <v>310</v>
      </c>
      <c r="M4" s="4" t="s">
        <v>102</v>
      </c>
      <c r="N4" s="4" t="s">
        <v>111</v>
      </c>
      <c r="O4" s="6" t="s">
        <v>112</v>
      </c>
    </row>
    <row r="5" spans="1:15" ht="15.75" thickTop="1">
      <c r="B5" s="3" t="str">
        <f>IFERROR(VLOOKUP($C5,'Telecentric lens DB'!$B$4:$S$486,MATCH(B$4,'Telecentric lens DB'!$B$4:$S$4,0),0),"")</f>
        <v/>
      </c>
      <c r="C5" s="156" t="s">
        <v>393</v>
      </c>
      <c r="D5" s="35" t="str">
        <f>IFERROR(VLOOKUP($C5,'Telecentric lens DB'!$B$4:$S$486,MATCH(D$4,'Telecentric lens DB'!$B$4:$S$4,0),0),"")</f>
        <v/>
      </c>
      <c r="E5" s="35" t="str">
        <f>IFERROR(VLOOKUP($C5,'Telecentric lens DB'!$B$4:$S$486,MATCH(E$4,'Telecentric lens DB'!$B$4:$S$4,0),0),"")</f>
        <v/>
      </c>
      <c r="F5" s="35" t="str">
        <f>IFERROR(VLOOKUP($C5,'Telecentric lens DB'!$B$4:$S$486,MATCH(F$4,'Telecentric lens DB'!$B$4:$S$4,0),0),"")</f>
        <v/>
      </c>
      <c r="G5" s="35" t="str">
        <f>IFERROR(VLOOKUP($C5,'Telecentric lens DB'!$B$4:$S$486,MATCH(G$4,'Telecentric lens DB'!$B$4:$S$4,0),0),"")</f>
        <v/>
      </c>
      <c r="H5" s="45" t="str">
        <f>IFERROR(IF(VLOOKUP($C5,'Telecentric lens DB'!$B$4:$S$486,MATCH(H$4,'Telecentric lens DB'!$B$4:$S$4,0),0)=0,"",VLOOKUP($C5,'Telecentric lens DB'!$B$4:$S$486,MATCH(H$4,'Telecentric lens DB'!$B$4:$S$4,0),0)),"")</f>
        <v/>
      </c>
      <c r="I5" s="153" t="str">
        <f>IFERROR(IF(VLOOKUP($C5,'Telecentric lens DB'!$B$4:$S$486,MATCH(I$4,'Telecentric lens DB'!$B$4:$S$4,0),0)=0,"",VLOOKUP($C5,'Telecentric lens DB'!$B$4:$S$486,MATCH(I$4,'Telecentric lens DB'!$B$4:$S$4,0),0)),"")</f>
        <v/>
      </c>
      <c r="J5" s="45" t="str">
        <f>IFERROR(IF(VLOOKUP($C5,'Telecentric lens DB'!$B$4:$S$486,MATCH(J$4,'Telecentric lens DB'!$B$4:$S$4,0),0)=0,"",VLOOKUP($C5,'Telecentric lens DB'!$B$4:$S$486,MATCH(J$4,'Telecentric lens DB'!$B$4:$S$4,0),0)),"")</f>
        <v/>
      </c>
      <c r="K5" s="42" t="str">
        <f>IFERROR(IF(VLOOKUP($C5,'Telecentric lens DB'!$B$4:$S$486,MATCH(K$4,'Telecentric lens DB'!$B$4:$S$4,0),0)=0,"",VLOOKUP($C5,'Telecentric lens DB'!$B$4:$S$486,MATCH(K$4,'Telecentric lens DB'!$B$4:$S$4,0),0)),"")</f>
        <v/>
      </c>
      <c r="L5" s="153" t="str">
        <f>IFERROR(IF(VLOOKUP($C5,'Telecentric lens DB'!$B$4:$S$486,MATCH(L$4,'Telecentric lens DB'!$B$4:$S$4,0),0)=0,"",VLOOKUP($C5,'Telecentric lens DB'!$B$4:$S$486,MATCH(L$4,'Telecentric lens DB'!$B$4:$S$4,0),0)),"")</f>
        <v/>
      </c>
      <c r="M5" s="35" t="str">
        <f>IFERROR(IF(VLOOKUP($C5,'Telecentric lens DB'!$B$4:$S$486,MATCH(M$4,'Telecentric lens DB'!$B$4:$S$4,0),0)=0,"",VLOOKUP($C5,'Telecentric lens DB'!$B$4:$S$486,MATCH(M$4,'Telecentric lens DB'!$B$4:$S$4,0),0)),"")</f>
        <v/>
      </c>
      <c r="N5" s="45" t="str">
        <f>IFERROR(IF(VLOOKUP($C5,'Telecentric lens DB'!$B$4:$S$486,MATCH(N$4,'Telecentric lens DB'!$B$4:$S$4,0),0)=0,"",VLOOKUP($C5,'Telecentric lens DB'!$B$4:$S$486,MATCH(N$4,'Telecentric lens DB'!$B$4:$S$4,0),0)),"")</f>
        <v/>
      </c>
    </row>
    <row r="6" spans="1:15">
      <c r="B6" s="3" t="str">
        <f>IFERROR(VLOOKUP($C6,'Telecentric lens DB'!$B$4:$S$486,MATCH(B$4,'Telecentric lens DB'!$B$4:$S$4,0),0),"")</f>
        <v/>
      </c>
      <c r="C6" s="156" t="s">
        <v>391</v>
      </c>
      <c r="D6" s="35" t="str">
        <f>IFERROR(VLOOKUP($C6,'Telecentric lens DB'!$B$4:$S$486,MATCH(D$4,'Telecentric lens DB'!$B$4:$S$4,0),0),"")</f>
        <v/>
      </c>
      <c r="E6" s="35" t="str">
        <f>IFERROR(VLOOKUP($C6,'Telecentric lens DB'!$B$4:$S$486,MATCH(E$4,'Telecentric lens DB'!$B$4:$S$4,0),0),"")</f>
        <v/>
      </c>
      <c r="F6" s="35" t="str">
        <f>IFERROR(VLOOKUP($C6,'Telecentric lens DB'!$B$4:$S$486,MATCH(F$4,'Telecentric lens DB'!$B$4:$S$4,0),0),"")</f>
        <v/>
      </c>
      <c r="G6" s="35" t="str">
        <f>IFERROR(VLOOKUP($C6,'Telecentric lens DB'!$B$4:$S$486,MATCH(G$4,'Telecentric lens DB'!$B$4:$S$4,0),0),"")</f>
        <v/>
      </c>
      <c r="H6" s="45" t="str">
        <f>IFERROR(IF(VLOOKUP($C6,'Telecentric lens DB'!$B$4:$S$486,MATCH(H$4,'Telecentric lens DB'!$B$4:$S$4,0),0)=0,"",VLOOKUP($C6,'Telecentric lens DB'!$B$4:$S$486,MATCH(H$4,'Telecentric lens DB'!$B$4:$S$4,0),0)),"")</f>
        <v/>
      </c>
      <c r="I6" s="153" t="str">
        <f>IFERROR(IF(VLOOKUP($C6,'Telecentric lens DB'!$B$4:$S$486,MATCH(I$4,'Telecentric lens DB'!$B$4:$S$4,0),0)=0,"",VLOOKUP($C6,'Telecentric lens DB'!$B$4:$S$486,MATCH(I$4,'Telecentric lens DB'!$B$4:$S$4,0),0)),"")</f>
        <v/>
      </c>
      <c r="J6" s="45" t="str">
        <f>IFERROR(IF(VLOOKUP($C6,'Telecentric lens DB'!$B$4:$S$486,MATCH(J$4,'Telecentric lens DB'!$B$4:$S$4,0),0)=0,"",VLOOKUP($C6,'Telecentric lens DB'!$B$4:$S$486,MATCH(J$4,'Telecentric lens DB'!$B$4:$S$4,0),0)),"")</f>
        <v/>
      </c>
      <c r="K6" s="42" t="str">
        <f>IFERROR(IF(VLOOKUP($C6,'Telecentric lens DB'!$B$4:$S$486,MATCH(K$4,'Telecentric lens DB'!$B$4:$S$4,0),0)=0,"",VLOOKUP($C6,'Telecentric lens DB'!$B$4:$S$486,MATCH(K$4,'Telecentric lens DB'!$B$4:$S$4,0),0)),"")</f>
        <v/>
      </c>
      <c r="L6" s="153" t="str">
        <f>IFERROR(IF(VLOOKUP($C6,'Telecentric lens DB'!$B$4:$S$486,MATCH(L$4,'Telecentric lens DB'!$B$4:$S$4,0),0)=0,"",VLOOKUP($C6,'Telecentric lens DB'!$B$4:$S$486,MATCH(L$4,'Telecentric lens DB'!$B$4:$S$4,0),0)),"")</f>
        <v/>
      </c>
      <c r="M6" s="35" t="str">
        <f>IFERROR(IF(VLOOKUP($C6,'Telecentric lens DB'!$B$4:$S$486,MATCH(M$4,'Telecentric lens DB'!$B$4:$S$4,0),0)=0,"",VLOOKUP($C6,'Telecentric lens DB'!$B$4:$S$486,MATCH(M$4,'Telecentric lens DB'!$B$4:$S$4,0),0)),"")</f>
        <v/>
      </c>
      <c r="N6" s="45" t="str">
        <f>IFERROR(IF(VLOOKUP($C6,'Telecentric lens DB'!$B$4:$S$486,MATCH(N$4,'Telecentric lens DB'!$B$4:$S$4,0),0)=0,"",VLOOKUP($C6,'Telecentric lens DB'!$B$4:$S$486,MATCH(N$4,'Telecentric lens DB'!$B$4:$S$4,0),0)),"")</f>
        <v/>
      </c>
    </row>
    <row r="7" spans="1:15">
      <c r="B7" s="3" t="str">
        <f>IFERROR(VLOOKUP($C7,'Telecentric lens DB'!$B$4:$S$486,MATCH(B$4,'Telecentric lens DB'!$B$4:$S$4,0),0),"")</f>
        <v/>
      </c>
      <c r="D7" s="35" t="str">
        <f>IFERROR(VLOOKUP($C7,'Telecentric lens DB'!$B$4:$S$486,MATCH(D$4,'Telecentric lens DB'!$B$4:$S$4,0),0),"")</f>
        <v/>
      </c>
      <c r="E7" s="35" t="str">
        <f>IFERROR(VLOOKUP($C7,'Telecentric lens DB'!$B$4:$S$486,MATCH(E$4,'Telecentric lens DB'!$B$4:$S$4,0),0),"")</f>
        <v/>
      </c>
      <c r="F7" s="35" t="str">
        <f>IFERROR(VLOOKUP($C7,'Telecentric lens DB'!$B$4:$S$486,MATCH(F$4,'Telecentric lens DB'!$B$4:$S$4,0),0),"")</f>
        <v/>
      </c>
      <c r="G7" s="35" t="str">
        <f>IFERROR(VLOOKUP($C7,'Telecentric lens DB'!$B$4:$S$486,MATCH(G$4,'Telecentric lens DB'!$B$4:$S$4,0),0),"")</f>
        <v/>
      </c>
      <c r="H7" s="45" t="str">
        <f>IFERROR(IF(VLOOKUP($C7,'Telecentric lens DB'!$B$4:$S$486,MATCH(H$4,'Telecentric lens DB'!$B$4:$S$4,0),0)=0,"",VLOOKUP($C7,'Telecentric lens DB'!$B$4:$S$486,MATCH(H$4,'Telecentric lens DB'!$B$4:$S$4,0),0)),"")</f>
        <v/>
      </c>
      <c r="I7" s="153" t="str">
        <f>IFERROR(IF(VLOOKUP($C7,'Telecentric lens DB'!$B$4:$S$486,MATCH(I$4,'Telecentric lens DB'!$B$4:$S$4,0),0)=0,"",VLOOKUP($C7,'Telecentric lens DB'!$B$4:$S$486,MATCH(I$4,'Telecentric lens DB'!$B$4:$S$4,0),0)),"")</f>
        <v/>
      </c>
      <c r="J7" s="45" t="str">
        <f>IFERROR(IF(VLOOKUP($C7,'Telecentric lens DB'!$B$4:$S$486,MATCH(J$4,'Telecentric lens DB'!$B$4:$S$4,0),0)=0,"",VLOOKUP($C7,'Telecentric lens DB'!$B$4:$S$486,MATCH(J$4,'Telecentric lens DB'!$B$4:$S$4,0),0)),"")</f>
        <v/>
      </c>
      <c r="K7" s="42" t="str">
        <f>IFERROR(IF(VLOOKUP($C7,'Telecentric lens DB'!$B$4:$S$486,MATCH(K$4,'Telecentric lens DB'!$B$4:$S$4,0),0)=0,"",VLOOKUP($C7,'Telecentric lens DB'!$B$4:$S$486,MATCH(K$4,'Telecentric lens DB'!$B$4:$S$4,0),0)),"")</f>
        <v/>
      </c>
      <c r="L7" s="153" t="str">
        <f>IFERROR(IF(VLOOKUP($C7,'Telecentric lens DB'!$B$4:$S$486,MATCH(L$4,'Telecentric lens DB'!$B$4:$S$4,0),0)=0,"",VLOOKUP($C7,'Telecentric lens DB'!$B$4:$S$486,MATCH(L$4,'Telecentric lens DB'!$B$4:$S$4,0),0)),"")</f>
        <v/>
      </c>
      <c r="M7" s="35" t="str">
        <f>IFERROR(IF(VLOOKUP($C7,'Telecentric lens DB'!$B$4:$S$486,MATCH(M$4,'Telecentric lens DB'!$B$4:$S$4,0),0)=0,"",VLOOKUP($C7,'Telecentric lens DB'!$B$4:$S$486,MATCH(M$4,'Telecentric lens DB'!$B$4:$S$4,0),0)),"")</f>
        <v/>
      </c>
      <c r="N7" s="45" t="str">
        <f>IFERROR(IF(VLOOKUP($C7,'Telecentric lens DB'!$B$4:$S$486,MATCH(N$4,'Telecentric lens DB'!$B$4:$S$4,0),0)=0,"",VLOOKUP($C7,'Telecentric lens DB'!$B$4:$S$486,MATCH(N$4,'Telecentric lens DB'!$B$4:$S$4,0),0)),"")</f>
        <v/>
      </c>
    </row>
    <row r="8" spans="1:15">
      <c r="B8" s="3" t="str">
        <f>IFERROR(VLOOKUP($C8,'Telecentric lens DB'!$B$4:$S$486,MATCH(B$4,'Telecentric lens DB'!$B$4:$S$4,0),0),"")</f>
        <v/>
      </c>
      <c r="D8" s="35" t="str">
        <f>IFERROR(VLOOKUP($C8,'Telecentric lens DB'!$B$4:$S$486,MATCH(D$4,'Telecentric lens DB'!$B$4:$S$4,0),0),"")</f>
        <v/>
      </c>
      <c r="E8" s="35" t="str">
        <f>IFERROR(VLOOKUP($C8,'Telecentric lens DB'!$B$4:$S$486,MATCH(E$4,'Telecentric lens DB'!$B$4:$S$4,0),0),"")</f>
        <v/>
      </c>
      <c r="F8" s="35" t="str">
        <f>IFERROR(VLOOKUP($C8,'Telecentric lens DB'!$B$4:$S$486,MATCH(F$4,'Telecentric lens DB'!$B$4:$S$4,0),0),"")</f>
        <v/>
      </c>
      <c r="G8" s="35" t="str">
        <f>IFERROR(VLOOKUP($C8,'Telecentric lens DB'!$B$4:$S$486,MATCH(G$4,'Telecentric lens DB'!$B$4:$S$4,0),0),"")</f>
        <v/>
      </c>
      <c r="H8" s="45" t="str">
        <f>IFERROR(IF(VLOOKUP($C8,'Telecentric lens DB'!$B$4:$S$486,MATCH(H$4,'Telecentric lens DB'!$B$4:$S$4,0),0)=0,"",VLOOKUP($C8,'Telecentric lens DB'!$B$4:$S$486,MATCH(H$4,'Telecentric lens DB'!$B$4:$S$4,0),0)),"")</f>
        <v/>
      </c>
      <c r="I8" s="153" t="str">
        <f>IFERROR(IF(VLOOKUP($C8,'Telecentric lens DB'!$B$4:$S$486,MATCH(I$4,'Telecentric lens DB'!$B$4:$S$4,0),0)=0,"",VLOOKUP($C8,'Telecentric lens DB'!$B$4:$S$486,MATCH(I$4,'Telecentric lens DB'!$B$4:$S$4,0),0)),"")</f>
        <v/>
      </c>
      <c r="J8" s="45" t="str">
        <f>IFERROR(IF(VLOOKUP($C8,'Telecentric lens DB'!$B$4:$S$486,MATCH(J$4,'Telecentric lens DB'!$B$4:$S$4,0),0)=0,"",VLOOKUP($C8,'Telecentric lens DB'!$B$4:$S$486,MATCH(J$4,'Telecentric lens DB'!$B$4:$S$4,0),0)),"")</f>
        <v/>
      </c>
      <c r="K8" s="42" t="str">
        <f>IFERROR(IF(VLOOKUP($C8,'Telecentric lens DB'!$B$4:$S$486,MATCH(K$4,'Telecentric lens DB'!$B$4:$S$4,0),0)=0,"",VLOOKUP($C8,'Telecentric lens DB'!$B$4:$S$486,MATCH(K$4,'Telecentric lens DB'!$B$4:$S$4,0),0)),"")</f>
        <v/>
      </c>
      <c r="L8" s="153" t="str">
        <f>IFERROR(IF(VLOOKUP($C8,'Telecentric lens DB'!$B$4:$S$486,MATCH(L$4,'Telecentric lens DB'!$B$4:$S$4,0),0)=0,"",VLOOKUP($C8,'Telecentric lens DB'!$B$4:$S$486,MATCH(L$4,'Telecentric lens DB'!$B$4:$S$4,0),0)),"")</f>
        <v/>
      </c>
      <c r="M8" s="35" t="str">
        <f>IFERROR(IF(VLOOKUP($C8,'Telecentric lens DB'!$B$4:$S$486,MATCH(M$4,'Telecentric lens DB'!$B$4:$S$4,0),0)=0,"",VLOOKUP($C8,'Telecentric lens DB'!$B$4:$S$486,MATCH(M$4,'Telecentric lens DB'!$B$4:$S$4,0),0)),"")</f>
        <v/>
      </c>
      <c r="N8" s="45" t="str">
        <f>IFERROR(IF(VLOOKUP($C8,'Telecentric lens DB'!$B$4:$S$486,MATCH(N$4,'Telecentric lens DB'!$B$4:$S$4,0),0)=0,"",VLOOKUP($C8,'Telecentric lens DB'!$B$4:$S$486,MATCH(N$4,'Telecentric lens DB'!$B$4:$S$4,0),0)),"")</f>
        <v/>
      </c>
    </row>
    <row r="9" spans="1:15">
      <c r="B9" s="3" t="str">
        <f>IFERROR(VLOOKUP($C9,'Telecentric lens DB'!$B$4:$S$486,MATCH(B$4,'Telecentric lens DB'!$B$4:$S$4,0),0),"")</f>
        <v/>
      </c>
      <c r="D9" s="35" t="str">
        <f>IFERROR(VLOOKUP($C9,'Telecentric lens DB'!$B$4:$S$486,MATCH(D$4,'Telecentric lens DB'!$B$4:$S$4,0),0),"")</f>
        <v/>
      </c>
      <c r="E9" s="35" t="str">
        <f>IFERROR(VLOOKUP($C9,'Telecentric lens DB'!$B$4:$S$486,MATCH(E$4,'Telecentric lens DB'!$B$4:$S$4,0),0),"")</f>
        <v/>
      </c>
      <c r="F9" s="35" t="str">
        <f>IFERROR(VLOOKUP($C9,'Telecentric lens DB'!$B$4:$S$486,MATCH(F$4,'Telecentric lens DB'!$B$4:$S$4,0),0),"")</f>
        <v/>
      </c>
      <c r="G9" s="35" t="str">
        <f>IFERROR(VLOOKUP($C9,'Telecentric lens DB'!$B$4:$S$486,MATCH(G$4,'Telecentric lens DB'!$B$4:$S$4,0),0),"")</f>
        <v/>
      </c>
      <c r="H9" s="45" t="str">
        <f>IFERROR(IF(VLOOKUP($C9,'Telecentric lens DB'!$B$4:$S$486,MATCH(H$4,'Telecentric lens DB'!$B$4:$S$4,0),0)=0,"",VLOOKUP($C9,'Telecentric lens DB'!$B$4:$S$486,MATCH(H$4,'Telecentric lens DB'!$B$4:$S$4,0),0)),"")</f>
        <v/>
      </c>
      <c r="I9" s="153" t="str">
        <f>IFERROR(IF(VLOOKUP($C9,'Telecentric lens DB'!$B$4:$S$486,MATCH(I$4,'Telecentric lens DB'!$B$4:$S$4,0),0)=0,"",VLOOKUP($C9,'Telecentric lens DB'!$B$4:$S$486,MATCH(I$4,'Telecentric lens DB'!$B$4:$S$4,0),0)),"")</f>
        <v/>
      </c>
      <c r="J9" s="45" t="str">
        <f>IFERROR(IF(VLOOKUP($C9,'Telecentric lens DB'!$B$4:$S$486,MATCH(J$4,'Telecentric lens DB'!$B$4:$S$4,0),0)=0,"",VLOOKUP($C9,'Telecentric lens DB'!$B$4:$S$486,MATCH(J$4,'Telecentric lens DB'!$B$4:$S$4,0),0)),"")</f>
        <v/>
      </c>
      <c r="K9" s="42" t="str">
        <f>IFERROR(IF(VLOOKUP($C9,'Telecentric lens DB'!$B$4:$S$486,MATCH(K$4,'Telecentric lens DB'!$B$4:$S$4,0),0)=0,"",VLOOKUP($C9,'Telecentric lens DB'!$B$4:$S$486,MATCH(K$4,'Telecentric lens DB'!$B$4:$S$4,0),0)),"")</f>
        <v/>
      </c>
      <c r="L9" s="153" t="str">
        <f>IFERROR(IF(VLOOKUP($C9,'Telecentric lens DB'!$B$4:$S$486,MATCH(L$4,'Telecentric lens DB'!$B$4:$S$4,0),0)=0,"",VLOOKUP($C9,'Telecentric lens DB'!$B$4:$S$486,MATCH(L$4,'Telecentric lens DB'!$B$4:$S$4,0),0)),"")</f>
        <v/>
      </c>
      <c r="M9" s="35" t="str">
        <f>IFERROR(IF(VLOOKUP($C9,'Telecentric lens DB'!$B$4:$S$486,MATCH(M$4,'Telecentric lens DB'!$B$4:$S$4,0),0)=0,"",VLOOKUP($C9,'Telecentric lens DB'!$B$4:$S$486,MATCH(M$4,'Telecentric lens DB'!$B$4:$S$4,0),0)),"")</f>
        <v/>
      </c>
      <c r="N9" s="45" t="str">
        <f>IFERROR(IF(VLOOKUP($C9,'Telecentric lens DB'!$B$4:$S$486,MATCH(N$4,'Telecentric lens DB'!$B$4:$S$4,0),0)=0,"",VLOOKUP($C9,'Telecentric lens DB'!$B$4:$S$486,MATCH(N$4,'Telecentric lens DB'!$B$4:$S$4,0),0)),"")</f>
        <v/>
      </c>
    </row>
    <row r="10" spans="1:15">
      <c r="B10" s="3" t="str">
        <f>IFERROR(VLOOKUP($C10,'Telecentric lens DB'!$B$4:$S$486,MATCH(B$4,'Telecentric lens DB'!$B$4:$S$4,0),0),"")</f>
        <v/>
      </c>
      <c r="D10" s="35" t="str">
        <f>IFERROR(VLOOKUP($C10,'Telecentric lens DB'!$B$4:$S$486,MATCH(D$4,'Telecentric lens DB'!$B$4:$S$4,0),0),"")</f>
        <v/>
      </c>
      <c r="E10" s="35" t="str">
        <f>IFERROR(VLOOKUP($C10,'Telecentric lens DB'!$B$4:$S$486,MATCH(E$4,'Telecentric lens DB'!$B$4:$S$4,0),0),"")</f>
        <v/>
      </c>
      <c r="F10" s="35" t="str">
        <f>IFERROR(VLOOKUP($C10,'Telecentric lens DB'!$B$4:$S$486,MATCH(F$4,'Telecentric lens DB'!$B$4:$S$4,0),0),"")</f>
        <v/>
      </c>
      <c r="G10" s="35" t="str">
        <f>IFERROR(VLOOKUP($C10,'Telecentric lens DB'!$B$4:$S$486,MATCH(G$4,'Telecentric lens DB'!$B$4:$S$4,0),0),"")</f>
        <v/>
      </c>
      <c r="H10" s="45" t="str">
        <f>IFERROR(IF(VLOOKUP($C10,'Telecentric lens DB'!$B$4:$S$486,MATCH(H$4,'Telecentric lens DB'!$B$4:$S$4,0),0)=0,"",VLOOKUP($C10,'Telecentric lens DB'!$B$4:$S$486,MATCH(H$4,'Telecentric lens DB'!$B$4:$S$4,0),0)),"")</f>
        <v/>
      </c>
      <c r="I10" s="153" t="str">
        <f>IFERROR(IF(VLOOKUP($C10,'Telecentric lens DB'!$B$4:$S$486,MATCH(I$4,'Telecentric lens DB'!$B$4:$S$4,0),0)=0,"",VLOOKUP($C10,'Telecentric lens DB'!$B$4:$S$486,MATCH(I$4,'Telecentric lens DB'!$B$4:$S$4,0),0)),"")</f>
        <v/>
      </c>
      <c r="J10" s="45" t="str">
        <f>IFERROR(IF(VLOOKUP($C10,'Telecentric lens DB'!$B$4:$S$486,MATCH(J$4,'Telecentric lens DB'!$B$4:$S$4,0),0)=0,"",VLOOKUP($C10,'Telecentric lens DB'!$B$4:$S$486,MATCH(J$4,'Telecentric lens DB'!$B$4:$S$4,0),0)),"")</f>
        <v/>
      </c>
      <c r="K10" s="42" t="str">
        <f>IFERROR(IF(VLOOKUP($C10,'Telecentric lens DB'!$B$4:$S$486,MATCH(K$4,'Telecentric lens DB'!$B$4:$S$4,0),0)=0,"",VLOOKUP($C10,'Telecentric lens DB'!$B$4:$S$486,MATCH(K$4,'Telecentric lens DB'!$B$4:$S$4,0),0)),"")</f>
        <v/>
      </c>
      <c r="L10" s="153" t="str">
        <f>IFERROR(IF(VLOOKUP($C10,'Telecentric lens DB'!$B$4:$S$486,MATCH(L$4,'Telecentric lens DB'!$B$4:$S$4,0),0)=0,"",VLOOKUP($C10,'Telecentric lens DB'!$B$4:$S$486,MATCH(L$4,'Telecentric lens DB'!$B$4:$S$4,0),0)),"")</f>
        <v/>
      </c>
      <c r="M10" s="35" t="str">
        <f>IFERROR(IF(VLOOKUP($C10,'Telecentric lens DB'!$B$4:$S$486,MATCH(M$4,'Telecentric lens DB'!$B$4:$S$4,0),0)=0,"",VLOOKUP($C10,'Telecentric lens DB'!$B$4:$S$486,MATCH(M$4,'Telecentric lens DB'!$B$4:$S$4,0),0)),"")</f>
        <v/>
      </c>
      <c r="N10" s="45" t="str">
        <f>IFERROR(IF(VLOOKUP($C10,'Telecentric lens DB'!$B$4:$S$486,MATCH(N$4,'Telecentric lens DB'!$B$4:$S$4,0),0)=0,"",VLOOKUP($C10,'Telecentric lens DB'!$B$4:$S$486,MATCH(N$4,'Telecentric lens DB'!$B$4:$S$4,0),0)),"")</f>
        <v/>
      </c>
    </row>
    <row r="11" spans="1:15">
      <c r="B11" s="3" t="str">
        <f>IFERROR(VLOOKUP($C11,'Telecentric lens DB'!$B$4:$S$486,MATCH(B$4,'Telecentric lens DB'!$B$4:$S$4,0),0),"")</f>
        <v/>
      </c>
      <c r="D11" s="35" t="str">
        <f>IFERROR(VLOOKUP($C11,'Telecentric lens DB'!$B$4:$S$486,MATCH(D$4,'Telecentric lens DB'!$B$4:$S$4,0),0),"")</f>
        <v/>
      </c>
      <c r="E11" s="35" t="str">
        <f>IFERROR(VLOOKUP($C11,'Telecentric lens DB'!$B$4:$S$486,MATCH(E$4,'Telecentric lens DB'!$B$4:$S$4,0),0),"")</f>
        <v/>
      </c>
      <c r="F11" s="35" t="str">
        <f>IFERROR(VLOOKUP($C11,'Telecentric lens DB'!$B$4:$S$486,MATCH(F$4,'Telecentric lens DB'!$B$4:$S$4,0),0),"")</f>
        <v/>
      </c>
      <c r="G11" s="35" t="str">
        <f>IFERROR(VLOOKUP($C11,'Telecentric lens DB'!$B$4:$S$486,MATCH(G$4,'Telecentric lens DB'!$B$4:$S$4,0),0),"")</f>
        <v/>
      </c>
      <c r="H11" s="45" t="str">
        <f>IFERROR(IF(VLOOKUP($C11,'Telecentric lens DB'!$B$4:$S$486,MATCH(H$4,'Telecentric lens DB'!$B$4:$S$4,0),0)=0,"",VLOOKUP($C11,'Telecentric lens DB'!$B$4:$S$486,MATCH(H$4,'Telecentric lens DB'!$B$4:$S$4,0),0)),"")</f>
        <v/>
      </c>
      <c r="I11" s="153" t="str">
        <f>IFERROR(IF(VLOOKUP($C11,'Telecentric lens DB'!$B$4:$S$486,MATCH(I$4,'Telecentric lens DB'!$B$4:$S$4,0),0)=0,"",VLOOKUP($C11,'Telecentric lens DB'!$B$4:$S$486,MATCH(I$4,'Telecentric lens DB'!$B$4:$S$4,0),0)),"")</f>
        <v/>
      </c>
      <c r="J11" s="45" t="str">
        <f>IFERROR(IF(VLOOKUP($C11,'Telecentric lens DB'!$B$4:$S$486,MATCH(J$4,'Telecentric lens DB'!$B$4:$S$4,0),0)=0,"",VLOOKUP($C11,'Telecentric lens DB'!$B$4:$S$486,MATCH(J$4,'Telecentric lens DB'!$B$4:$S$4,0),0)),"")</f>
        <v/>
      </c>
      <c r="K11" s="42" t="str">
        <f>IFERROR(IF(VLOOKUP($C11,'Telecentric lens DB'!$B$4:$S$486,MATCH(K$4,'Telecentric lens DB'!$B$4:$S$4,0),0)=0,"",VLOOKUP($C11,'Telecentric lens DB'!$B$4:$S$486,MATCH(K$4,'Telecentric lens DB'!$B$4:$S$4,0),0)),"")</f>
        <v/>
      </c>
      <c r="L11" s="153" t="str">
        <f>IFERROR(IF(VLOOKUP($C11,'Telecentric lens DB'!$B$4:$S$486,MATCH(L$4,'Telecentric lens DB'!$B$4:$S$4,0),0)=0,"",VLOOKUP($C11,'Telecentric lens DB'!$B$4:$S$486,MATCH(L$4,'Telecentric lens DB'!$B$4:$S$4,0),0)),"")</f>
        <v/>
      </c>
      <c r="M11" s="35" t="str">
        <f>IFERROR(IF(VLOOKUP($C11,'Telecentric lens DB'!$B$4:$S$486,MATCH(M$4,'Telecentric lens DB'!$B$4:$S$4,0),0)=0,"",VLOOKUP($C11,'Telecentric lens DB'!$B$4:$S$486,MATCH(M$4,'Telecentric lens DB'!$B$4:$S$4,0),0)),"")</f>
        <v/>
      </c>
      <c r="N11" s="45" t="str">
        <f>IFERROR(IF(VLOOKUP($C11,'Telecentric lens DB'!$B$4:$S$486,MATCH(N$4,'Telecentric lens DB'!$B$4:$S$4,0),0)=0,"",VLOOKUP($C11,'Telecentric lens DB'!$B$4:$S$486,MATCH(N$4,'Telecentric lens DB'!$B$4:$S$4,0),0)),"")</f>
        <v/>
      </c>
    </row>
    <row r="12" spans="1:15">
      <c r="B12" s="3" t="str">
        <f>IFERROR(VLOOKUP($C12,'Telecentric lens DB'!$B$4:$S$486,MATCH(B$4,'Telecentric lens DB'!$B$4:$S$4,0),0),"")</f>
        <v/>
      </c>
      <c r="C12" s="49"/>
      <c r="D12" s="35" t="str">
        <f>IFERROR(VLOOKUP($C12,'Telecentric lens DB'!$B$4:$S$486,MATCH(D$4,'Telecentric lens DB'!$B$4:$S$4,0),0),"")</f>
        <v/>
      </c>
      <c r="E12" s="35" t="str">
        <f>IFERROR(VLOOKUP($C12,'Telecentric lens DB'!$B$4:$S$486,MATCH(E$4,'Telecentric lens DB'!$B$4:$S$4,0),0),"")</f>
        <v/>
      </c>
      <c r="F12" s="35" t="str">
        <f>IFERROR(VLOOKUP($C12,'Telecentric lens DB'!$B$4:$S$486,MATCH(F$4,'Telecentric lens DB'!$B$4:$S$4,0),0),"")</f>
        <v/>
      </c>
      <c r="G12" s="35" t="str">
        <f>IFERROR(VLOOKUP($C12,'Telecentric lens DB'!$B$4:$S$486,MATCH(G$4,'Telecentric lens DB'!$B$4:$S$4,0),0),"")</f>
        <v/>
      </c>
      <c r="H12" s="45" t="str">
        <f>IFERROR(IF(VLOOKUP($C12,'Telecentric lens DB'!$B$4:$S$486,MATCH(H$4,'Telecentric lens DB'!$B$4:$S$4,0),0)=0,"",VLOOKUP($C12,'Telecentric lens DB'!$B$4:$S$486,MATCH(H$4,'Telecentric lens DB'!$B$4:$S$4,0),0)),"")</f>
        <v/>
      </c>
      <c r="I12" s="153" t="str">
        <f>IFERROR(IF(VLOOKUP($C12,'Telecentric lens DB'!$B$4:$S$486,MATCH(I$4,'Telecentric lens DB'!$B$4:$S$4,0),0)=0,"",VLOOKUP($C12,'Telecentric lens DB'!$B$4:$S$486,MATCH(I$4,'Telecentric lens DB'!$B$4:$S$4,0),0)),"")</f>
        <v/>
      </c>
      <c r="J12" s="45" t="str">
        <f>IFERROR(IF(VLOOKUP($C12,'Telecentric lens DB'!$B$4:$S$486,MATCH(J$4,'Telecentric lens DB'!$B$4:$S$4,0),0)=0,"",VLOOKUP($C12,'Telecentric lens DB'!$B$4:$S$486,MATCH(J$4,'Telecentric lens DB'!$B$4:$S$4,0),0)),"")</f>
        <v/>
      </c>
      <c r="K12" s="42" t="str">
        <f>IFERROR(IF(VLOOKUP($C12,'Telecentric lens DB'!$B$4:$S$486,MATCH(K$4,'Telecentric lens DB'!$B$4:$S$4,0),0)=0,"",VLOOKUP($C12,'Telecentric lens DB'!$B$4:$S$486,MATCH(K$4,'Telecentric lens DB'!$B$4:$S$4,0),0)),"")</f>
        <v/>
      </c>
      <c r="L12" s="153" t="str">
        <f>IFERROR(IF(VLOOKUP($C12,'Telecentric lens DB'!$B$4:$S$486,MATCH(L$4,'Telecentric lens DB'!$B$4:$S$4,0),0)=0,"",VLOOKUP($C12,'Telecentric lens DB'!$B$4:$S$486,MATCH(L$4,'Telecentric lens DB'!$B$4:$S$4,0),0)),"")</f>
        <v/>
      </c>
      <c r="M12" s="35" t="str">
        <f>IFERROR(IF(VLOOKUP($C12,'Telecentric lens DB'!$B$4:$S$486,MATCH(M$4,'Telecentric lens DB'!$B$4:$S$4,0),0)=0,"",VLOOKUP($C12,'Telecentric lens DB'!$B$4:$S$486,MATCH(M$4,'Telecentric lens DB'!$B$4:$S$4,0),0)),"")</f>
        <v/>
      </c>
      <c r="N12" s="45" t="str">
        <f>IFERROR(IF(VLOOKUP($C12,'Telecentric lens DB'!$B$4:$S$486,MATCH(N$4,'Telecentric lens DB'!$B$4:$S$4,0),0)=0,"",VLOOKUP($C12,'Telecentric lens DB'!$B$4:$S$486,MATCH(N$4,'Telecentric lens DB'!$B$4:$S$4,0),0)),"")</f>
        <v/>
      </c>
    </row>
    <row r="13" spans="1:15">
      <c r="B13" s="3" t="str">
        <f>IFERROR(VLOOKUP($C13,'Telecentric lens DB'!$B$4:$S$486,MATCH(B$4,'Telecentric lens DB'!$B$4:$S$4,0),0),"")</f>
        <v/>
      </c>
      <c r="C13" s="49"/>
      <c r="D13" s="35" t="str">
        <f>IFERROR(VLOOKUP($C13,'Telecentric lens DB'!$B$4:$S$486,MATCH(D$4,'Telecentric lens DB'!$B$4:$S$4,0),0),"")</f>
        <v/>
      </c>
      <c r="E13" s="35" t="str">
        <f>IFERROR(VLOOKUP($C13,'Telecentric lens DB'!$B$4:$S$486,MATCH(E$4,'Telecentric lens DB'!$B$4:$S$4,0),0),"")</f>
        <v/>
      </c>
      <c r="F13" s="35" t="str">
        <f>IFERROR(VLOOKUP($C13,'Telecentric lens DB'!$B$4:$S$486,MATCH(F$4,'Telecentric lens DB'!$B$4:$S$4,0),0),"")</f>
        <v/>
      </c>
      <c r="G13" s="35" t="str">
        <f>IFERROR(VLOOKUP($C13,'Telecentric lens DB'!$B$4:$S$486,MATCH(G$4,'Telecentric lens DB'!$B$4:$S$4,0),0),"")</f>
        <v/>
      </c>
      <c r="H13" s="45" t="str">
        <f>IFERROR(IF(VLOOKUP($C13,'Telecentric lens DB'!$B$4:$S$486,MATCH(H$4,'Telecentric lens DB'!$B$4:$S$4,0),0)=0,"",VLOOKUP($C13,'Telecentric lens DB'!$B$4:$S$486,MATCH(H$4,'Telecentric lens DB'!$B$4:$S$4,0),0)),"")</f>
        <v/>
      </c>
      <c r="I13" s="153" t="str">
        <f>IFERROR(IF(VLOOKUP($C13,'Telecentric lens DB'!$B$4:$S$486,MATCH(I$4,'Telecentric lens DB'!$B$4:$S$4,0),0)=0,"",VLOOKUP($C13,'Telecentric lens DB'!$B$4:$S$486,MATCH(I$4,'Telecentric lens DB'!$B$4:$S$4,0),0)),"")</f>
        <v/>
      </c>
      <c r="J13" s="45" t="str">
        <f>IFERROR(IF(VLOOKUP($C13,'Telecentric lens DB'!$B$4:$S$486,MATCH(J$4,'Telecentric lens DB'!$B$4:$S$4,0),0)=0,"",VLOOKUP($C13,'Telecentric lens DB'!$B$4:$S$486,MATCH(J$4,'Telecentric lens DB'!$B$4:$S$4,0),0)),"")</f>
        <v/>
      </c>
      <c r="K13" s="42" t="str">
        <f>IFERROR(IF(VLOOKUP($C13,'Telecentric lens DB'!$B$4:$S$486,MATCH(K$4,'Telecentric lens DB'!$B$4:$S$4,0),0)=0,"",VLOOKUP($C13,'Telecentric lens DB'!$B$4:$S$486,MATCH(K$4,'Telecentric lens DB'!$B$4:$S$4,0),0)),"")</f>
        <v/>
      </c>
      <c r="L13" s="153" t="str">
        <f>IFERROR(IF(VLOOKUP($C13,'Telecentric lens DB'!$B$4:$S$486,MATCH(L$4,'Telecentric lens DB'!$B$4:$S$4,0),0)=0,"",VLOOKUP($C13,'Telecentric lens DB'!$B$4:$S$486,MATCH(L$4,'Telecentric lens DB'!$B$4:$S$4,0),0)),"")</f>
        <v/>
      </c>
      <c r="M13" s="35" t="str">
        <f>IFERROR(IF(VLOOKUP($C13,'Telecentric lens DB'!$B$4:$S$486,MATCH(M$4,'Telecentric lens DB'!$B$4:$S$4,0),0)=0,"",VLOOKUP($C13,'Telecentric lens DB'!$B$4:$S$486,MATCH(M$4,'Telecentric lens DB'!$B$4:$S$4,0),0)),"")</f>
        <v/>
      </c>
      <c r="N13" s="45" t="str">
        <f>IFERROR(IF(VLOOKUP($C13,'Telecentric lens DB'!$B$4:$S$486,MATCH(N$4,'Telecentric lens DB'!$B$4:$S$4,0),0)=0,"",VLOOKUP($C13,'Telecentric lens DB'!$B$4:$S$486,MATCH(N$4,'Telecentric lens DB'!$B$4:$S$4,0),0)),"")</f>
        <v/>
      </c>
    </row>
    <row r="14" spans="1:15">
      <c r="B14" s="3" t="str">
        <f>IFERROR(VLOOKUP($C14,'Telecentric lens DB'!$B$4:$S$486,MATCH(B$4,'Telecentric lens DB'!$B$4:$S$4,0),0),"")</f>
        <v/>
      </c>
      <c r="C14" s="49"/>
      <c r="D14" s="35" t="str">
        <f>IFERROR(VLOOKUP($C14,'Telecentric lens DB'!$B$4:$S$486,MATCH(D$4,'Telecentric lens DB'!$B$4:$S$4,0),0),"")</f>
        <v/>
      </c>
      <c r="E14" s="35" t="str">
        <f>IFERROR(VLOOKUP($C14,'Telecentric lens DB'!$B$4:$S$486,MATCH(E$4,'Telecentric lens DB'!$B$4:$S$4,0),0),"")</f>
        <v/>
      </c>
      <c r="F14" s="35" t="str">
        <f>IFERROR(VLOOKUP($C14,'Telecentric lens DB'!$B$4:$S$486,MATCH(F$4,'Telecentric lens DB'!$B$4:$S$4,0),0),"")</f>
        <v/>
      </c>
      <c r="G14" s="35" t="str">
        <f>IFERROR(VLOOKUP($C14,'Telecentric lens DB'!$B$4:$S$486,MATCH(G$4,'Telecentric lens DB'!$B$4:$S$4,0),0),"")</f>
        <v/>
      </c>
      <c r="H14" s="45" t="str">
        <f>IFERROR(IF(VLOOKUP($C14,'Telecentric lens DB'!$B$4:$S$486,MATCH(H$4,'Telecentric lens DB'!$B$4:$S$4,0),0)=0,"",VLOOKUP($C14,'Telecentric lens DB'!$B$4:$S$486,MATCH(H$4,'Telecentric lens DB'!$B$4:$S$4,0),0)),"")</f>
        <v/>
      </c>
      <c r="I14" s="153" t="str">
        <f>IFERROR(IF(VLOOKUP($C14,'Telecentric lens DB'!$B$4:$S$486,MATCH(I$4,'Telecentric lens DB'!$B$4:$S$4,0),0)=0,"",VLOOKUP($C14,'Telecentric lens DB'!$B$4:$S$486,MATCH(I$4,'Telecentric lens DB'!$B$4:$S$4,0),0)),"")</f>
        <v/>
      </c>
      <c r="J14" s="45" t="str">
        <f>IFERROR(IF(VLOOKUP($C14,'Telecentric lens DB'!$B$4:$S$486,MATCH(J$4,'Telecentric lens DB'!$B$4:$S$4,0),0)=0,"",VLOOKUP($C14,'Telecentric lens DB'!$B$4:$S$486,MATCH(J$4,'Telecentric lens DB'!$B$4:$S$4,0),0)),"")</f>
        <v/>
      </c>
      <c r="K14" s="42" t="str">
        <f>IFERROR(IF(VLOOKUP($C14,'Telecentric lens DB'!$B$4:$S$486,MATCH(K$4,'Telecentric lens DB'!$B$4:$S$4,0),0)=0,"",VLOOKUP($C14,'Telecentric lens DB'!$B$4:$S$486,MATCH(K$4,'Telecentric lens DB'!$B$4:$S$4,0),0)),"")</f>
        <v/>
      </c>
      <c r="L14" s="153" t="str">
        <f>IFERROR(IF(VLOOKUP($C14,'Telecentric lens DB'!$B$4:$S$486,MATCH(L$4,'Telecentric lens DB'!$B$4:$S$4,0),0)=0,"",VLOOKUP($C14,'Telecentric lens DB'!$B$4:$S$486,MATCH(L$4,'Telecentric lens DB'!$B$4:$S$4,0),0)),"")</f>
        <v/>
      </c>
      <c r="M14" s="35" t="str">
        <f>IFERROR(IF(VLOOKUP($C14,'Telecentric lens DB'!$B$4:$S$486,MATCH(M$4,'Telecentric lens DB'!$B$4:$S$4,0),0)=0,"",VLOOKUP($C14,'Telecentric lens DB'!$B$4:$S$486,MATCH(M$4,'Telecentric lens DB'!$B$4:$S$4,0),0)),"")</f>
        <v/>
      </c>
      <c r="N14" s="45" t="str">
        <f>IFERROR(IF(VLOOKUP($C14,'Telecentric lens DB'!$B$4:$S$486,MATCH(N$4,'Telecentric lens DB'!$B$4:$S$4,0),0)=0,"",VLOOKUP($C14,'Telecentric lens DB'!$B$4:$S$486,MATCH(N$4,'Telecentric lens DB'!$B$4:$S$4,0),0)),"")</f>
        <v/>
      </c>
    </row>
    <row r="15" spans="1:15">
      <c r="B15" s="3" t="str">
        <f>IFERROR(VLOOKUP($C15,'Telecentric lens DB'!$B$4:$S$486,MATCH(B$4,'Telecentric lens DB'!$B$4:$S$4,0),0),"")</f>
        <v/>
      </c>
      <c r="D15" s="35" t="str">
        <f>IFERROR(VLOOKUP($C15,'Telecentric lens DB'!$B$4:$S$486,MATCH(D$4,'Telecentric lens DB'!$B$4:$S$4,0),0),"")</f>
        <v/>
      </c>
      <c r="E15" s="35" t="str">
        <f>IFERROR(VLOOKUP($C15,'Telecentric lens DB'!$B$4:$S$486,MATCH(E$4,'Telecentric lens DB'!$B$4:$S$4,0),0),"")</f>
        <v/>
      </c>
      <c r="F15" s="35" t="str">
        <f>IFERROR(VLOOKUP($C15,'Telecentric lens DB'!$B$4:$S$486,MATCH(F$4,'Telecentric lens DB'!$B$4:$S$4,0),0),"")</f>
        <v/>
      </c>
      <c r="G15" s="35" t="str">
        <f>IFERROR(VLOOKUP($C15,'Telecentric lens DB'!$B$4:$S$486,MATCH(G$4,'Telecentric lens DB'!$B$4:$S$4,0),0),"")</f>
        <v/>
      </c>
      <c r="H15" s="45" t="str">
        <f>IFERROR(IF(VLOOKUP($C15,'Telecentric lens DB'!$B$4:$S$486,MATCH(H$4,'Telecentric lens DB'!$B$4:$S$4,0),0)=0,"",VLOOKUP($C15,'Telecentric lens DB'!$B$4:$S$486,MATCH(H$4,'Telecentric lens DB'!$B$4:$S$4,0),0)),"")</f>
        <v/>
      </c>
      <c r="I15" s="153" t="str">
        <f>IFERROR(IF(VLOOKUP($C15,'Telecentric lens DB'!$B$4:$S$486,MATCH(I$4,'Telecentric lens DB'!$B$4:$S$4,0),0)=0,"",VLOOKUP($C15,'Telecentric lens DB'!$B$4:$S$486,MATCH(I$4,'Telecentric lens DB'!$B$4:$S$4,0),0)),"")</f>
        <v/>
      </c>
      <c r="J15" s="45" t="str">
        <f>IFERROR(IF(VLOOKUP($C15,'Telecentric lens DB'!$B$4:$S$486,MATCH(J$4,'Telecentric lens DB'!$B$4:$S$4,0),0)=0,"",VLOOKUP($C15,'Telecentric lens DB'!$B$4:$S$486,MATCH(J$4,'Telecentric lens DB'!$B$4:$S$4,0),0)),"")</f>
        <v/>
      </c>
      <c r="K15" s="42" t="str">
        <f>IFERROR(IF(VLOOKUP($C15,'Telecentric lens DB'!$B$4:$S$486,MATCH(K$4,'Telecentric lens DB'!$B$4:$S$4,0),0)=0,"",VLOOKUP($C15,'Telecentric lens DB'!$B$4:$S$486,MATCH(K$4,'Telecentric lens DB'!$B$4:$S$4,0),0)),"")</f>
        <v/>
      </c>
      <c r="L15" s="153" t="str">
        <f>IFERROR(IF(VLOOKUP($C15,'Telecentric lens DB'!$B$4:$S$486,MATCH(L$4,'Telecentric lens DB'!$B$4:$S$4,0),0)=0,"",VLOOKUP($C15,'Telecentric lens DB'!$B$4:$S$486,MATCH(L$4,'Telecentric lens DB'!$B$4:$S$4,0),0)),"")</f>
        <v/>
      </c>
      <c r="M15" s="35" t="str">
        <f>IFERROR(IF(VLOOKUP($C15,'Telecentric lens DB'!$B$4:$S$486,MATCH(M$4,'Telecentric lens DB'!$B$4:$S$4,0),0)=0,"",VLOOKUP($C15,'Telecentric lens DB'!$B$4:$S$486,MATCH(M$4,'Telecentric lens DB'!$B$4:$S$4,0),0)),"")</f>
        <v/>
      </c>
      <c r="N15" s="45" t="str">
        <f>IFERROR(IF(VLOOKUP($C15,'Telecentric lens DB'!$B$4:$S$486,MATCH(N$4,'Telecentric lens DB'!$B$4:$S$4,0),0)=0,"",VLOOKUP($C15,'Telecentric lens DB'!$B$4:$S$486,MATCH(N$4,'Telecentric lens DB'!$B$4:$S$4,0),0)),"")</f>
        <v/>
      </c>
    </row>
    <row r="16" spans="1:15">
      <c r="B16" s="3" t="str">
        <f>IFERROR(VLOOKUP($C16,'Telecentric lens DB'!$B$4:$S$486,MATCH(B$4,'Telecentric lens DB'!$B$4:$S$4,0),0),"")</f>
        <v/>
      </c>
      <c r="D16" s="35" t="str">
        <f>IFERROR(VLOOKUP($C16,'Telecentric lens DB'!$B$4:$S$486,MATCH(D$4,'Telecentric lens DB'!$B$4:$S$4,0),0),"")</f>
        <v/>
      </c>
      <c r="E16" s="35" t="str">
        <f>IFERROR(VLOOKUP($C16,'Telecentric lens DB'!$B$4:$S$486,MATCH(E$4,'Telecentric lens DB'!$B$4:$S$4,0),0),"")</f>
        <v/>
      </c>
      <c r="F16" s="35" t="str">
        <f>IFERROR(VLOOKUP($C16,'Telecentric lens DB'!$B$4:$S$486,MATCH(F$4,'Telecentric lens DB'!$B$4:$S$4,0),0),"")</f>
        <v/>
      </c>
      <c r="G16" s="35" t="str">
        <f>IFERROR(VLOOKUP($C16,'Telecentric lens DB'!$B$4:$S$486,MATCH(G$4,'Telecentric lens DB'!$B$4:$S$4,0),0),"")</f>
        <v/>
      </c>
      <c r="H16" s="45" t="str">
        <f>IFERROR(IF(VLOOKUP($C16,'Telecentric lens DB'!$B$4:$S$486,MATCH(H$4,'Telecentric lens DB'!$B$4:$S$4,0),0)=0,"",VLOOKUP($C16,'Telecentric lens DB'!$B$4:$S$486,MATCH(H$4,'Telecentric lens DB'!$B$4:$S$4,0),0)),"")</f>
        <v/>
      </c>
      <c r="I16" s="153" t="str">
        <f>IFERROR(IF(VLOOKUP($C16,'Telecentric lens DB'!$B$4:$S$486,MATCH(I$4,'Telecentric lens DB'!$B$4:$S$4,0),0)=0,"",VLOOKUP($C16,'Telecentric lens DB'!$B$4:$S$486,MATCH(I$4,'Telecentric lens DB'!$B$4:$S$4,0),0)),"")</f>
        <v/>
      </c>
      <c r="J16" s="45" t="str">
        <f>IFERROR(IF(VLOOKUP($C16,'Telecentric lens DB'!$B$4:$S$486,MATCH(J$4,'Telecentric lens DB'!$B$4:$S$4,0),0)=0,"",VLOOKUP($C16,'Telecentric lens DB'!$B$4:$S$486,MATCH(J$4,'Telecentric lens DB'!$B$4:$S$4,0),0)),"")</f>
        <v/>
      </c>
      <c r="K16" s="42" t="str">
        <f>IFERROR(IF(VLOOKUP($C16,'Telecentric lens DB'!$B$4:$S$486,MATCH(K$4,'Telecentric lens DB'!$B$4:$S$4,0),0)=0,"",VLOOKUP($C16,'Telecentric lens DB'!$B$4:$S$486,MATCH(K$4,'Telecentric lens DB'!$B$4:$S$4,0),0)),"")</f>
        <v/>
      </c>
      <c r="L16" s="153" t="str">
        <f>IFERROR(IF(VLOOKUP($C16,'Telecentric lens DB'!$B$4:$S$486,MATCH(L$4,'Telecentric lens DB'!$B$4:$S$4,0),0)=0,"",VLOOKUP($C16,'Telecentric lens DB'!$B$4:$S$486,MATCH(L$4,'Telecentric lens DB'!$B$4:$S$4,0),0)),"")</f>
        <v/>
      </c>
      <c r="M16" s="35" t="str">
        <f>IFERROR(IF(VLOOKUP($C16,'Telecentric lens DB'!$B$4:$S$486,MATCH(M$4,'Telecentric lens DB'!$B$4:$S$4,0),0)=0,"",VLOOKUP($C16,'Telecentric lens DB'!$B$4:$S$486,MATCH(M$4,'Telecentric lens DB'!$B$4:$S$4,0),0)),"")</f>
        <v/>
      </c>
      <c r="N16" s="45" t="str">
        <f>IFERROR(IF(VLOOKUP($C16,'Telecentric lens DB'!$B$4:$S$486,MATCH(N$4,'Telecentric lens DB'!$B$4:$S$4,0),0)=0,"",VLOOKUP($C16,'Telecentric lens DB'!$B$4:$S$486,MATCH(N$4,'Telecentric lens DB'!$B$4:$S$4,0),0)),"")</f>
        <v/>
      </c>
    </row>
    <row r="17" spans="2:15">
      <c r="B17" s="3" t="str">
        <f>IFERROR(VLOOKUP($C17,'Telecentric lens DB'!$B$4:$S$486,MATCH(B$4,'Telecentric lens DB'!$B$4:$S$4,0),0),"")</f>
        <v/>
      </c>
      <c r="D17" s="35" t="str">
        <f>IFERROR(VLOOKUP($C17,'Telecentric lens DB'!$B$4:$S$486,MATCH(D$4,'Telecentric lens DB'!$B$4:$S$4,0),0),"")</f>
        <v/>
      </c>
      <c r="E17" s="35" t="str">
        <f>IFERROR(VLOOKUP($C17,'Telecentric lens DB'!$B$4:$S$486,MATCH(E$4,'Telecentric lens DB'!$B$4:$S$4,0),0),"")</f>
        <v/>
      </c>
      <c r="F17" s="35" t="str">
        <f>IFERROR(VLOOKUP($C17,'Telecentric lens DB'!$B$4:$S$486,MATCH(F$4,'Telecentric lens DB'!$B$4:$S$4,0),0),"")</f>
        <v/>
      </c>
      <c r="G17" s="35" t="str">
        <f>IFERROR(VLOOKUP($C17,'Telecentric lens DB'!$B$4:$S$486,MATCH(G$4,'Telecentric lens DB'!$B$4:$S$4,0),0),"")</f>
        <v/>
      </c>
      <c r="H17" s="45" t="str">
        <f>IFERROR(IF(VLOOKUP($C17,'Telecentric lens DB'!$B$4:$S$486,MATCH(H$4,'Telecentric lens DB'!$B$4:$S$4,0),0)=0,"",VLOOKUP($C17,'Telecentric lens DB'!$B$4:$S$486,MATCH(H$4,'Telecentric lens DB'!$B$4:$S$4,0),0)),"")</f>
        <v/>
      </c>
      <c r="I17" s="153" t="str">
        <f>IFERROR(IF(VLOOKUP($C17,'Telecentric lens DB'!$B$4:$S$486,MATCH(I$4,'Telecentric lens DB'!$B$4:$S$4,0),0)=0,"",VLOOKUP($C17,'Telecentric lens DB'!$B$4:$S$486,MATCH(I$4,'Telecentric lens DB'!$B$4:$S$4,0),0)),"")</f>
        <v/>
      </c>
      <c r="J17" s="45" t="str">
        <f>IFERROR(IF(VLOOKUP($C17,'Telecentric lens DB'!$B$4:$S$486,MATCH(J$4,'Telecentric lens DB'!$B$4:$S$4,0),0)=0,"",VLOOKUP($C17,'Telecentric lens DB'!$B$4:$S$486,MATCH(J$4,'Telecentric lens DB'!$B$4:$S$4,0),0)),"")</f>
        <v/>
      </c>
      <c r="K17" s="42" t="str">
        <f>IFERROR(IF(VLOOKUP($C17,'Telecentric lens DB'!$B$4:$S$486,MATCH(K$4,'Telecentric lens DB'!$B$4:$S$4,0),0)=0,"",VLOOKUP($C17,'Telecentric lens DB'!$B$4:$S$486,MATCH(K$4,'Telecentric lens DB'!$B$4:$S$4,0),0)),"")</f>
        <v/>
      </c>
      <c r="L17" s="153" t="str">
        <f>IFERROR(IF(VLOOKUP($C17,'Telecentric lens DB'!$B$4:$S$486,MATCH(L$4,'Telecentric lens DB'!$B$4:$S$4,0),0)=0,"",VLOOKUP($C17,'Telecentric lens DB'!$B$4:$S$486,MATCH(L$4,'Telecentric lens DB'!$B$4:$S$4,0),0)),"")</f>
        <v/>
      </c>
      <c r="M17" s="35" t="str">
        <f>IFERROR(IF(VLOOKUP($C17,'Telecentric lens DB'!$B$4:$S$486,MATCH(M$4,'Telecentric lens DB'!$B$4:$S$4,0),0)=0,"",VLOOKUP($C17,'Telecentric lens DB'!$B$4:$S$486,MATCH(M$4,'Telecentric lens DB'!$B$4:$S$4,0),0)),"")</f>
        <v/>
      </c>
      <c r="N17" s="45" t="str">
        <f>IFERROR(IF(VLOOKUP($C17,'Telecentric lens DB'!$B$4:$S$486,MATCH(N$4,'Telecentric lens DB'!$B$4:$S$4,0),0)=0,"",VLOOKUP($C17,'Telecentric lens DB'!$B$4:$S$486,MATCH(N$4,'Telecentric lens DB'!$B$4:$S$4,0),0)),"")</f>
        <v/>
      </c>
    </row>
    <row r="18" spans="2:15">
      <c r="B18" s="3" t="str">
        <f>IFERROR(VLOOKUP($C18,'Telecentric lens DB'!$B$4:$S$486,MATCH(B$4,'Telecentric lens DB'!$B$4:$S$4,0),0),"")</f>
        <v/>
      </c>
      <c r="D18" s="35" t="str">
        <f>IFERROR(VLOOKUP($C18,'Telecentric lens DB'!$B$4:$S$486,MATCH(D$4,'Telecentric lens DB'!$B$4:$S$4,0),0),"")</f>
        <v/>
      </c>
      <c r="E18" s="35" t="str">
        <f>IFERROR(VLOOKUP($C18,'Telecentric lens DB'!$B$4:$S$486,MATCH(E$4,'Telecentric lens DB'!$B$4:$S$4,0),0),"")</f>
        <v/>
      </c>
      <c r="F18" s="35" t="str">
        <f>IFERROR(VLOOKUP($C18,'Telecentric lens DB'!$B$4:$S$486,MATCH(F$4,'Telecentric lens DB'!$B$4:$S$4,0),0),"")</f>
        <v/>
      </c>
      <c r="G18" s="35" t="str">
        <f>IFERROR(VLOOKUP($C18,'Telecentric lens DB'!$B$4:$S$486,MATCH(G$4,'Telecentric lens DB'!$B$4:$S$4,0),0),"")</f>
        <v/>
      </c>
      <c r="H18" s="45" t="str">
        <f>IFERROR(IF(VLOOKUP($C18,'Telecentric lens DB'!$B$4:$S$486,MATCH(H$4,'Telecentric lens DB'!$B$4:$S$4,0),0)=0,"",VLOOKUP($C18,'Telecentric lens DB'!$B$4:$S$486,MATCH(H$4,'Telecentric lens DB'!$B$4:$S$4,0),0)),"")</f>
        <v/>
      </c>
      <c r="I18" s="153" t="str">
        <f>IFERROR(IF(VLOOKUP($C18,'Telecentric lens DB'!$B$4:$S$486,MATCH(I$4,'Telecentric lens DB'!$B$4:$S$4,0),0)=0,"",VLOOKUP($C18,'Telecentric lens DB'!$B$4:$S$486,MATCH(I$4,'Telecentric lens DB'!$B$4:$S$4,0),0)),"")</f>
        <v/>
      </c>
      <c r="J18" s="45" t="str">
        <f>IFERROR(IF(VLOOKUP($C18,'Telecentric lens DB'!$B$4:$S$486,MATCH(J$4,'Telecentric lens DB'!$B$4:$S$4,0),0)=0,"",VLOOKUP($C18,'Telecentric lens DB'!$B$4:$S$486,MATCH(J$4,'Telecentric lens DB'!$B$4:$S$4,0),0)),"")</f>
        <v/>
      </c>
      <c r="K18" s="42" t="str">
        <f>IFERROR(IF(VLOOKUP($C18,'Telecentric lens DB'!$B$4:$S$486,MATCH(K$4,'Telecentric lens DB'!$B$4:$S$4,0),0)=0,"",VLOOKUP($C18,'Telecentric lens DB'!$B$4:$S$486,MATCH(K$4,'Telecentric lens DB'!$B$4:$S$4,0),0)),"")</f>
        <v/>
      </c>
      <c r="L18" s="153" t="str">
        <f>IFERROR(IF(VLOOKUP($C18,'Telecentric lens DB'!$B$4:$S$486,MATCH(L$4,'Telecentric lens DB'!$B$4:$S$4,0),0)=0,"",VLOOKUP($C18,'Telecentric lens DB'!$B$4:$S$486,MATCH(L$4,'Telecentric lens DB'!$B$4:$S$4,0),0)),"")</f>
        <v/>
      </c>
      <c r="M18" s="35" t="str">
        <f>IFERROR(IF(VLOOKUP($C18,'Telecentric lens DB'!$B$4:$S$486,MATCH(M$4,'Telecentric lens DB'!$B$4:$S$4,0),0)=0,"",VLOOKUP($C18,'Telecentric lens DB'!$B$4:$S$486,MATCH(M$4,'Telecentric lens DB'!$B$4:$S$4,0),0)),"")</f>
        <v/>
      </c>
      <c r="N18" s="45" t="str">
        <f>IFERROR(IF(VLOOKUP($C18,'Telecentric lens DB'!$B$4:$S$486,MATCH(N$4,'Telecentric lens DB'!$B$4:$S$4,0),0)=0,"",VLOOKUP($C18,'Telecentric lens DB'!$B$4:$S$486,MATCH(N$4,'Telecentric lens DB'!$B$4:$S$4,0),0)),"")</f>
        <v/>
      </c>
    </row>
    <row r="19" spans="2:15">
      <c r="B19" s="3" t="str">
        <f>IFERROR(VLOOKUP($C19,'Telecentric lens DB'!$B$4:$S$486,MATCH(B$4,'Telecentric lens DB'!$B$4:$S$4,0),0),"")</f>
        <v/>
      </c>
      <c r="D19" s="35" t="str">
        <f>IFERROR(VLOOKUP($C19,'Telecentric lens DB'!$B$4:$S$486,MATCH(D$4,'Telecentric lens DB'!$B$4:$S$4,0),0),"")</f>
        <v/>
      </c>
      <c r="E19" s="35" t="str">
        <f>IFERROR(VLOOKUP($C19,'Telecentric lens DB'!$B$4:$S$486,MATCH(E$4,'Telecentric lens DB'!$B$4:$S$4,0),0),"")</f>
        <v/>
      </c>
      <c r="F19" s="35" t="str">
        <f>IFERROR(VLOOKUP($C19,'Telecentric lens DB'!$B$4:$S$486,MATCH(F$4,'Telecentric lens DB'!$B$4:$S$4,0),0),"")</f>
        <v/>
      </c>
      <c r="G19" s="35" t="str">
        <f>IFERROR(VLOOKUP($C19,'Telecentric lens DB'!$B$4:$S$486,MATCH(G$4,'Telecentric lens DB'!$B$4:$S$4,0),0),"")</f>
        <v/>
      </c>
      <c r="H19" s="45" t="str">
        <f>IFERROR(IF(VLOOKUP($C19,'Telecentric lens DB'!$B$4:$S$486,MATCH(H$4,'Telecentric lens DB'!$B$4:$S$4,0),0)=0,"",VLOOKUP($C19,'Telecentric lens DB'!$B$4:$S$486,MATCH(H$4,'Telecentric lens DB'!$B$4:$S$4,0),0)),"")</f>
        <v/>
      </c>
      <c r="I19" s="153" t="str">
        <f>IFERROR(IF(VLOOKUP($C19,'Telecentric lens DB'!$B$4:$S$486,MATCH(I$4,'Telecentric lens DB'!$B$4:$S$4,0),0)=0,"",VLOOKUP($C19,'Telecentric lens DB'!$B$4:$S$486,MATCH(I$4,'Telecentric lens DB'!$B$4:$S$4,0),0)),"")</f>
        <v/>
      </c>
      <c r="J19" s="45" t="str">
        <f>IFERROR(IF(VLOOKUP($C19,'Telecentric lens DB'!$B$4:$S$486,MATCH(J$4,'Telecentric lens DB'!$B$4:$S$4,0),0)=0,"",VLOOKUP($C19,'Telecentric lens DB'!$B$4:$S$486,MATCH(J$4,'Telecentric lens DB'!$B$4:$S$4,0),0)),"")</f>
        <v/>
      </c>
      <c r="K19" s="42" t="str">
        <f>IFERROR(IF(VLOOKUP($C19,'Telecentric lens DB'!$B$4:$S$486,MATCH(K$4,'Telecentric lens DB'!$B$4:$S$4,0),0)=0,"",VLOOKUP($C19,'Telecentric lens DB'!$B$4:$S$486,MATCH(K$4,'Telecentric lens DB'!$B$4:$S$4,0),0)),"")</f>
        <v/>
      </c>
      <c r="L19" s="153" t="str">
        <f>IFERROR(IF(VLOOKUP($C19,'Telecentric lens DB'!$B$4:$S$486,MATCH(L$4,'Telecentric lens DB'!$B$4:$S$4,0),0)=0,"",VLOOKUP($C19,'Telecentric lens DB'!$B$4:$S$486,MATCH(L$4,'Telecentric lens DB'!$B$4:$S$4,0),0)),"")</f>
        <v/>
      </c>
      <c r="M19" s="35" t="str">
        <f>IFERROR(IF(VLOOKUP($C19,'Telecentric lens DB'!$B$4:$S$486,MATCH(M$4,'Telecentric lens DB'!$B$4:$S$4,0),0)=0,"",VLOOKUP($C19,'Telecentric lens DB'!$B$4:$S$486,MATCH(M$4,'Telecentric lens DB'!$B$4:$S$4,0),0)),"")</f>
        <v/>
      </c>
      <c r="N19" s="45" t="str">
        <f>IFERROR(IF(VLOOKUP($C19,'Telecentric lens DB'!$B$4:$S$486,MATCH(N$4,'Telecentric lens DB'!$B$4:$S$4,0),0)=0,"",VLOOKUP($C19,'Telecentric lens DB'!$B$4:$S$486,MATCH(N$4,'Telecentric lens DB'!$B$4:$S$4,0),0)),"")</f>
        <v/>
      </c>
    </row>
    <row r="20" spans="2:15">
      <c r="B20" s="31" t="s">
        <v>121</v>
      </c>
      <c r="C20" s="30" t="s">
        <v>0</v>
      </c>
      <c r="D20" s="30" t="s">
        <v>0</v>
      </c>
      <c r="E20" s="30"/>
      <c r="F20" s="30" t="s">
        <v>0</v>
      </c>
      <c r="G20" s="30" t="s">
        <v>0</v>
      </c>
      <c r="H20" s="30" t="s">
        <v>0</v>
      </c>
      <c r="I20" s="30" t="s">
        <v>0</v>
      </c>
      <c r="J20" s="30" t="s">
        <v>0</v>
      </c>
      <c r="K20" s="30" t="s">
        <v>0</v>
      </c>
      <c r="L20" s="30" t="s">
        <v>0</v>
      </c>
      <c r="M20" s="30" t="s">
        <v>0</v>
      </c>
      <c r="N20" s="30" t="s">
        <v>0</v>
      </c>
      <c r="O20" s="30" t="s">
        <v>0</v>
      </c>
    </row>
    <row r="22" spans="2:15">
      <c r="B22" s="8" t="s">
        <v>65</v>
      </c>
    </row>
  </sheetData>
  <dataValidations count="3">
    <dataValidation type="list" allowBlank="1" showInputMessage="1" showErrorMessage="1" sqref="F5:F19" xr:uid="{1E1E4A58-207D-4CC1-A94C-0E0937DE6D02}">
      <formula1>Mounts</formula1>
    </dataValidation>
    <dataValidation type="list" allowBlank="1" showInputMessage="1" showErrorMessage="1" sqref="G5:G19" xr:uid="{011D0A79-E2B2-4E5A-A140-7770C38D7B21}">
      <formula1>Formats</formula1>
    </dataValidation>
    <dataValidation type="list" allowBlank="1" showInputMessage="1" showErrorMessage="1" sqref="M5:M19" xr:uid="{2F454A37-22AD-44DF-8571-BD95AA08532F}">
      <formula1>Prices</formula1>
    </dataValidation>
  </dataValidations>
  <hyperlinks>
    <hyperlink ref="B2" location="'Telecentric lenses'!A1" display="Back to overview" xr:uid="{82B267FD-E0D6-499C-8B1D-C46D42807754}"/>
    <hyperlink ref="B22" location="'Telecentric lens DB'!A1" display="Telecentric lens database" xr:uid="{B9C6EA0B-16B5-4B72-8D3F-2C85E67FF6DF}"/>
    <hyperlink ref="C5" r:id="rId1" xr:uid="{913F432F-8B06-4B77-B22B-3660428983E5}"/>
    <hyperlink ref="C6" r:id="rId2" xr:uid="{F80A0CE8-94D0-4EF9-AD22-946EB7807D5A}"/>
  </hyperlinks>
  <pageMargins left="0.3" right="0.3" top="0.5" bottom="0.5" header="0.1" footer="0.1"/>
  <pageSetup paperSize="9" scale="61" orientation="landscape" r:id="rId3"/>
  <legacyDrawing r:id="rId4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9">
    <tabColor theme="3" tint="0.79998168889431442"/>
    <pageSetUpPr fitToPage="1"/>
  </sheetPr>
  <dimension ref="A1:U313"/>
  <sheetViews>
    <sheetView showGridLines="0" zoomScaleNormal="100" workbookViewId="0">
      <pane xSplit="2" ySplit="4" topLeftCell="C5" activePane="bottomRight" state="frozen"/>
      <selection pane="topRight" activeCell="B2" sqref="B2"/>
      <selection pane="bottomLeft" activeCell="B2" sqref="B2"/>
      <selection pane="bottomRight" activeCell="B2" sqref="B2"/>
    </sheetView>
  </sheetViews>
  <sheetFormatPr defaultColWidth="9.140625" defaultRowHeight="15"/>
  <cols>
    <col min="1" max="1" width="2.28515625" style="49" customWidth="1"/>
    <col min="2" max="2" width="27" style="49" bestFit="1" customWidth="1"/>
    <col min="3" max="3" width="18.7109375" style="49" customWidth="1"/>
    <col min="4" max="4" width="14.140625" style="49" customWidth="1"/>
    <col min="5" max="5" width="10.42578125" style="49" customWidth="1"/>
    <col min="6" max="6" width="11.28515625" style="49" bestFit="1" customWidth="1"/>
    <col min="7" max="7" width="7.28515625" style="49" bestFit="1" customWidth="1"/>
    <col min="8" max="8" width="16.140625" style="49" customWidth="1"/>
    <col min="9" max="9" width="7.85546875" style="49" customWidth="1"/>
    <col min="10" max="11" width="8.85546875" style="49" customWidth="1"/>
    <col min="12" max="12" width="6.85546875" style="49" customWidth="1"/>
    <col min="13" max="13" width="8.85546875" style="49" customWidth="1"/>
    <col min="14" max="17" width="11" style="49" customWidth="1"/>
    <col min="18" max="18" width="24.140625" style="49" bestFit="1" customWidth="1"/>
    <col min="19" max="20" width="15.5703125" style="49" customWidth="1"/>
    <col min="21" max="21" width="95.140625" style="49" customWidth="1"/>
    <col min="22" max="22" width="19.42578125" style="49" customWidth="1"/>
    <col min="23" max="23" width="17.42578125" style="49" customWidth="1"/>
    <col min="24" max="24" width="11" style="49" customWidth="1"/>
    <col min="25" max="25" width="29.7109375" style="49" customWidth="1"/>
    <col min="26" max="16384" width="9.140625" style="49"/>
  </cols>
  <sheetData>
    <row r="1" spans="1:21" ht="18.75">
      <c r="A1" s="54"/>
      <c r="B1" s="55" t="s">
        <v>394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>
      <c r="B2" s="8" t="s">
        <v>93</v>
      </c>
    </row>
    <row r="3" spans="1:21" ht="15.75" thickBot="1">
      <c r="M3" s="56" t="s">
        <v>395</v>
      </c>
      <c r="N3" s="57">
        <v>0.8</v>
      </c>
      <c r="O3" s="57"/>
      <c r="P3" s="57"/>
      <c r="Q3" s="57"/>
      <c r="R3" s="57"/>
      <c r="S3" s="57"/>
      <c r="T3" s="57"/>
    </row>
    <row r="4" spans="1:21" ht="61.5" thickTop="1" thickBot="1">
      <c r="B4" s="58" t="s">
        <v>103</v>
      </c>
      <c r="C4" s="58" t="s">
        <v>97</v>
      </c>
      <c r="D4" s="60" t="s">
        <v>99</v>
      </c>
      <c r="E4" s="60" t="s">
        <v>307</v>
      </c>
      <c r="F4" s="58" t="s">
        <v>10</v>
      </c>
      <c r="G4" s="58" t="s">
        <v>100</v>
      </c>
      <c r="H4" s="58" t="s">
        <v>101</v>
      </c>
      <c r="I4" s="58" t="s">
        <v>396</v>
      </c>
      <c r="J4" s="58" t="s">
        <v>397</v>
      </c>
      <c r="K4" s="58" t="s">
        <v>398</v>
      </c>
      <c r="L4" s="58" t="s">
        <v>399</v>
      </c>
      <c r="M4" s="58" t="s">
        <v>400</v>
      </c>
      <c r="N4" s="58" t="s">
        <v>401</v>
      </c>
      <c r="O4" s="58" t="s">
        <v>402</v>
      </c>
      <c r="P4" s="58" t="s">
        <v>403</v>
      </c>
      <c r="Q4" s="58" t="s">
        <v>102</v>
      </c>
      <c r="R4" s="58" t="s">
        <v>404</v>
      </c>
      <c r="S4" s="58" t="s">
        <v>405</v>
      </c>
      <c r="T4" s="58" t="s">
        <v>406</v>
      </c>
      <c r="U4" s="58" t="s">
        <v>407</v>
      </c>
    </row>
    <row r="5" spans="1:21" ht="15.75" thickTop="1">
      <c r="B5" s="49" t="s">
        <v>250</v>
      </c>
      <c r="C5" s="34" t="s">
        <v>541</v>
      </c>
      <c r="D5" s="34">
        <v>50</v>
      </c>
      <c r="E5" s="34"/>
      <c r="F5" s="34" t="s">
        <v>81</v>
      </c>
      <c r="G5" s="50" t="s">
        <v>424</v>
      </c>
      <c r="H5" s="50" t="s">
        <v>425</v>
      </c>
      <c r="I5" s="36">
        <v>63</v>
      </c>
      <c r="J5" s="36">
        <v>17.526</v>
      </c>
      <c r="K5" s="36"/>
      <c r="L5" s="40"/>
      <c r="M5" s="34"/>
      <c r="N5" s="36">
        <v>5</v>
      </c>
      <c r="O5" s="36"/>
      <c r="P5" s="37">
        <v>228</v>
      </c>
      <c r="Q5" s="36" t="s">
        <v>419</v>
      </c>
      <c r="R5" s="36" t="s">
        <v>467</v>
      </c>
      <c r="S5" s="36" t="s">
        <v>413</v>
      </c>
      <c r="T5" s="36"/>
      <c r="U5" s="69" t="s">
        <v>542</v>
      </c>
    </row>
    <row r="6" spans="1:21">
      <c r="B6" s="49" t="s">
        <v>145</v>
      </c>
      <c r="C6" s="34" t="s">
        <v>455</v>
      </c>
      <c r="D6" s="34">
        <v>12</v>
      </c>
      <c r="E6" s="34"/>
      <c r="F6" s="34" t="s">
        <v>81</v>
      </c>
      <c r="G6" s="52" t="s">
        <v>424</v>
      </c>
      <c r="H6" s="50" t="s">
        <v>461</v>
      </c>
      <c r="I6" s="36">
        <v>27.26</v>
      </c>
      <c r="J6" s="36">
        <v>17.526</v>
      </c>
      <c r="K6" s="36"/>
      <c r="L6" s="40"/>
      <c r="M6" s="34"/>
      <c r="N6" s="36"/>
      <c r="O6" s="36"/>
      <c r="P6" s="37">
        <v>350</v>
      </c>
      <c r="Q6" s="36" t="s">
        <v>411</v>
      </c>
      <c r="R6" s="36" t="s">
        <v>462</v>
      </c>
      <c r="S6" s="36" t="s">
        <v>413</v>
      </c>
      <c r="T6" s="36"/>
      <c r="U6" s="53" t="s">
        <v>463</v>
      </c>
    </row>
    <row r="7" spans="1:21">
      <c r="B7" s="49" t="s">
        <v>160</v>
      </c>
      <c r="C7" s="34" t="s">
        <v>455</v>
      </c>
      <c r="D7" s="34">
        <v>16</v>
      </c>
      <c r="E7" s="34"/>
      <c r="F7" s="34" t="s">
        <v>81</v>
      </c>
      <c r="G7" s="52" t="s">
        <v>424</v>
      </c>
      <c r="H7" s="50" t="s">
        <v>461</v>
      </c>
      <c r="I7" s="36">
        <v>37.5</v>
      </c>
      <c r="J7" s="36">
        <v>17.526</v>
      </c>
      <c r="K7" s="36"/>
      <c r="L7" s="40"/>
      <c r="M7" s="34"/>
      <c r="N7" s="36"/>
      <c r="O7" s="36"/>
      <c r="P7" s="37">
        <v>350</v>
      </c>
      <c r="Q7" s="36" t="s">
        <v>411</v>
      </c>
      <c r="R7" s="36" t="s">
        <v>462</v>
      </c>
      <c r="S7" s="36" t="s">
        <v>413</v>
      </c>
      <c r="T7" s="36"/>
      <c r="U7" s="51" t="s">
        <v>464</v>
      </c>
    </row>
    <row r="8" spans="1:21">
      <c r="B8" s="49" t="s">
        <v>170</v>
      </c>
      <c r="C8" s="34" t="s">
        <v>455</v>
      </c>
      <c r="D8" s="34">
        <v>25</v>
      </c>
      <c r="E8" s="34"/>
      <c r="F8" s="34" t="s">
        <v>81</v>
      </c>
      <c r="G8" s="52" t="s">
        <v>424</v>
      </c>
      <c r="H8" s="50" t="s">
        <v>461</v>
      </c>
      <c r="I8" s="36">
        <v>21.77</v>
      </c>
      <c r="J8" s="36">
        <v>17.526</v>
      </c>
      <c r="K8" s="36"/>
      <c r="L8" s="40"/>
      <c r="M8" s="34"/>
      <c r="N8" s="36"/>
      <c r="O8" s="36"/>
      <c r="P8" s="37">
        <v>350</v>
      </c>
      <c r="Q8" s="36" t="s">
        <v>411</v>
      </c>
      <c r="R8" s="36" t="s">
        <v>462</v>
      </c>
      <c r="S8" s="36" t="s">
        <v>413</v>
      </c>
      <c r="T8" s="36"/>
      <c r="U8" s="51" t="s">
        <v>465</v>
      </c>
    </row>
    <row r="9" spans="1:21">
      <c r="B9" s="49" t="s">
        <v>222</v>
      </c>
      <c r="C9" s="34" t="s">
        <v>455</v>
      </c>
      <c r="D9" s="34">
        <v>35</v>
      </c>
      <c r="E9" s="34"/>
      <c r="F9" s="34" t="s">
        <v>81</v>
      </c>
      <c r="G9" s="52" t="s">
        <v>424</v>
      </c>
      <c r="H9" s="50" t="s">
        <v>461</v>
      </c>
      <c r="I9" s="36">
        <v>30.1</v>
      </c>
      <c r="J9" s="36">
        <v>17.526</v>
      </c>
      <c r="K9" s="36"/>
      <c r="L9" s="40"/>
      <c r="M9" s="34"/>
      <c r="N9" s="36"/>
      <c r="O9" s="36"/>
      <c r="P9" s="37">
        <v>350</v>
      </c>
      <c r="Q9" s="36" t="s">
        <v>411</v>
      </c>
      <c r="R9" s="36" t="s">
        <v>462</v>
      </c>
      <c r="S9" s="36" t="s">
        <v>413</v>
      </c>
      <c r="T9" s="36"/>
      <c r="U9" s="51" t="s">
        <v>466</v>
      </c>
    </row>
    <row r="10" spans="1:21">
      <c r="B10" s="49" t="s">
        <v>189</v>
      </c>
      <c r="C10" s="34" t="s">
        <v>455</v>
      </c>
      <c r="D10" s="34">
        <v>50</v>
      </c>
      <c r="E10" s="34"/>
      <c r="F10" s="34" t="s">
        <v>81</v>
      </c>
      <c r="G10" s="52" t="s">
        <v>424</v>
      </c>
      <c r="H10" s="50" t="s">
        <v>425</v>
      </c>
      <c r="I10" s="36">
        <v>45.3</v>
      </c>
      <c r="J10" s="36">
        <v>17.526</v>
      </c>
      <c r="K10" s="36"/>
      <c r="L10" s="40"/>
      <c r="M10" s="34"/>
      <c r="N10" s="36"/>
      <c r="O10" s="36"/>
      <c r="P10" s="37">
        <v>475</v>
      </c>
      <c r="Q10" s="36" t="s">
        <v>411</v>
      </c>
      <c r="R10" s="36" t="s">
        <v>467</v>
      </c>
      <c r="S10" s="36" t="s">
        <v>413</v>
      </c>
      <c r="T10" s="36"/>
      <c r="U10" s="51" t="s">
        <v>468</v>
      </c>
    </row>
    <row r="11" spans="1:21">
      <c r="B11" s="28" t="s">
        <v>295</v>
      </c>
      <c r="C11" s="34" t="s">
        <v>447</v>
      </c>
      <c r="D11" s="34">
        <v>40</v>
      </c>
      <c r="E11" s="34"/>
      <c r="F11" s="34" t="s">
        <v>469</v>
      </c>
      <c r="G11" s="50" t="s">
        <v>452</v>
      </c>
      <c r="H11" s="50"/>
      <c r="I11" s="36"/>
      <c r="J11" s="36"/>
      <c r="K11" s="36"/>
      <c r="L11" s="40"/>
      <c r="M11" s="34"/>
      <c r="N11" s="36">
        <v>5</v>
      </c>
      <c r="O11" s="36"/>
      <c r="P11" s="37"/>
      <c r="Q11" s="36" t="s">
        <v>426</v>
      </c>
      <c r="R11" s="36" t="s">
        <v>454</v>
      </c>
      <c r="S11" s="36" t="s">
        <v>470</v>
      </c>
      <c r="T11" s="36"/>
      <c r="U11" s="51"/>
    </row>
    <row r="12" spans="1:21">
      <c r="B12" s="28" t="s">
        <v>230</v>
      </c>
      <c r="C12" s="34" t="s">
        <v>447</v>
      </c>
      <c r="D12" s="34">
        <v>60</v>
      </c>
      <c r="E12" s="34"/>
      <c r="F12" s="34" t="s">
        <v>469</v>
      </c>
      <c r="G12" s="50" t="s">
        <v>452</v>
      </c>
      <c r="H12" s="50"/>
      <c r="I12" s="36"/>
      <c r="J12" s="36" t="s">
        <v>471</v>
      </c>
      <c r="K12" s="36"/>
      <c r="L12" s="40"/>
      <c r="M12" s="34"/>
      <c r="N12" s="36">
        <v>5</v>
      </c>
      <c r="O12" s="36"/>
      <c r="P12" s="37"/>
      <c r="Q12" s="36" t="s">
        <v>426</v>
      </c>
      <c r="R12" s="36" t="s">
        <v>454</v>
      </c>
      <c r="S12" s="36" t="s">
        <v>472</v>
      </c>
      <c r="T12" s="36"/>
      <c r="U12" s="51"/>
    </row>
    <row r="13" spans="1:21">
      <c r="B13" s="49" t="s">
        <v>235</v>
      </c>
      <c r="C13" s="34" t="s">
        <v>473</v>
      </c>
      <c r="D13" s="34">
        <v>75</v>
      </c>
      <c r="E13" s="34"/>
      <c r="F13" s="34" t="s">
        <v>469</v>
      </c>
      <c r="G13" s="50" t="s">
        <v>474</v>
      </c>
      <c r="H13" s="50"/>
      <c r="I13" s="36"/>
      <c r="J13" s="36" t="s">
        <v>471</v>
      </c>
      <c r="K13" s="36"/>
      <c r="L13" s="40"/>
      <c r="M13" s="34"/>
      <c r="N13" s="36">
        <v>5</v>
      </c>
      <c r="O13" s="36"/>
      <c r="P13" s="37"/>
      <c r="Q13" s="36" t="s">
        <v>411</v>
      </c>
      <c r="R13" s="36" t="s">
        <v>454</v>
      </c>
      <c r="S13" s="36" t="s">
        <v>413</v>
      </c>
      <c r="T13" s="36"/>
      <c r="U13" s="51"/>
    </row>
    <row r="14" spans="1:21">
      <c r="B14" s="28" t="s">
        <v>290</v>
      </c>
      <c r="C14" s="34" t="s">
        <v>475</v>
      </c>
      <c r="D14" s="34">
        <v>25</v>
      </c>
      <c r="E14" s="34"/>
      <c r="F14" s="34" t="s">
        <v>469</v>
      </c>
      <c r="G14" s="50" t="s">
        <v>452</v>
      </c>
      <c r="H14" s="50"/>
      <c r="I14" s="36"/>
      <c r="J14" s="36" t="s">
        <v>476</v>
      </c>
      <c r="K14" s="36"/>
      <c r="L14" s="40"/>
      <c r="M14" s="34"/>
      <c r="N14" s="36">
        <v>5</v>
      </c>
      <c r="O14" s="36"/>
      <c r="P14" s="37"/>
      <c r="Q14" s="36" t="s">
        <v>445</v>
      </c>
      <c r="R14" s="36" t="s">
        <v>454</v>
      </c>
      <c r="S14" s="36" t="s">
        <v>470</v>
      </c>
      <c r="T14" s="36"/>
      <c r="U14" s="51"/>
    </row>
    <row r="15" spans="1:21">
      <c r="B15" s="28" t="s">
        <v>287</v>
      </c>
      <c r="C15" s="34" t="s">
        <v>475</v>
      </c>
      <c r="D15" s="34">
        <v>28</v>
      </c>
      <c r="E15" s="34"/>
      <c r="F15" s="34" t="s">
        <v>469</v>
      </c>
      <c r="G15" s="50" t="s">
        <v>452</v>
      </c>
      <c r="H15" s="50"/>
      <c r="I15" s="36"/>
      <c r="J15" s="36" t="s">
        <v>476</v>
      </c>
      <c r="K15" s="36"/>
      <c r="L15" s="40"/>
      <c r="M15" s="34"/>
      <c r="N15" s="36">
        <v>5</v>
      </c>
      <c r="O15" s="36"/>
      <c r="P15" s="37"/>
      <c r="Q15" s="36" t="s">
        <v>445</v>
      </c>
      <c r="R15" s="36" t="s">
        <v>454</v>
      </c>
      <c r="S15" s="36" t="s">
        <v>470</v>
      </c>
      <c r="T15" s="36"/>
      <c r="U15" s="51"/>
    </row>
    <row r="16" spans="1:21">
      <c r="B16" s="49" t="s">
        <v>261</v>
      </c>
      <c r="C16" s="34" t="s">
        <v>433</v>
      </c>
      <c r="D16" s="34">
        <v>12</v>
      </c>
      <c r="E16" s="34">
        <v>2.8</v>
      </c>
      <c r="F16" s="34" t="s">
        <v>81</v>
      </c>
      <c r="G16" s="50" t="s">
        <v>434</v>
      </c>
      <c r="H16" s="50"/>
      <c r="I16" s="36"/>
      <c r="J16" s="36"/>
      <c r="K16" s="36"/>
      <c r="L16" s="36"/>
      <c r="M16" s="34"/>
      <c r="N16" s="36">
        <v>2.4</v>
      </c>
      <c r="O16" s="36"/>
      <c r="P16" s="36"/>
      <c r="Q16" s="36" t="s">
        <v>426</v>
      </c>
      <c r="R16" s="36" t="s">
        <v>435</v>
      </c>
      <c r="S16" s="39" t="s">
        <v>413</v>
      </c>
      <c r="T16" s="39" t="s">
        <v>129</v>
      </c>
      <c r="U16" s="51" t="s">
        <v>436</v>
      </c>
    </row>
    <row r="17" spans="2:21">
      <c r="B17" s="49" t="s">
        <v>876</v>
      </c>
      <c r="C17" s="34" t="s">
        <v>408</v>
      </c>
      <c r="D17" s="34">
        <v>12</v>
      </c>
      <c r="E17" s="34">
        <v>4</v>
      </c>
      <c r="F17" s="34" t="s">
        <v>81</v>
      </c>
      <c r="G17" s="50" t="s">
        <v>410</v>
      </c>
      <c r="H17" s="50" t="s">
        <v>429</v>
      </c>
      <c r="I17" s="36"/>
      <c r="J17" s="36">
        <v>17.526</v>
      </c>
      <c r="K17" s="36"/>
      <c r="L17" s="36"/>
      <c r="M17" s="34"/>
      <c r="N17" s="36"/>
      <c r="O17" s="36"/>
      <c r="P17" s="36"/>
      <c r="Q17" s="36"/>
      <c r="R17" s="36" t="s">
        <v>412</v>
      </c>
      <c r="S17" s="39" t="s">
        <v>413</v>
      </c>
      <c r="T17" s="39" t="s">
        <v>129</v>
      </c>
      <c r="U17" s="51"/>
    </row>
    <row r="18" spans="2:21" ht="18" customHeight="1">
      <c r="B18" s="49" t="s">
        <v>208</v>
      </c>
      <c r="C18" s="34" t="s">
        <v>423</v>
      </c>
      <c r="D18" s="34">
        <v>12</v>
      </c>
      <c r="E18" s="34">
        <v>5.6</v>
      </c>
      <c r="F18" s="34" t="s">
        <v>81</v>
      </c>
      <c r="G18" s="50" t="s">
        <v>424</v>
      </c>
      <c r="H18" s="50" t="s">
        <v>429</v>
      </c>
      <c r="I18" s="36"/>
      <c r="J18" s="36">
        <v>17.526</v>
      </c>
      <c r="K18" s="36"/>
      <c r="L18" s="36"/>
      <c r="M18" s="34"/>
      <c r="N18" s="36">
        <v>3.5</v>
      </c>
      <c r="O18" s="36"/>
      <c r="P18" s="36"/>
      <c r="Q18" s="36" t="s">
        <v>426</v>
      </c>
      <c r="R18" s="36" t="s">
        <v>412</v>
      </c>
      <c r="S18" s="39" t="s">
        <v>413</v>
      </c>
      <c r="T18" s="39" t="s">
        <v>129</v>
      </c>
      <c r="U18" s="69" t="s">
        <v>430</v>
      </c>
    </row>
    <row r="19" spans="2:21">
      <c r="B19" s="49" t="s">
        <v>128</v>
      </c>
      <c r="C19" s="34" t="s">
        <v>408</v>
      </c>
      <c r="D19" s="34">
        <v>12</v>
      </c>
      <c r="E19" s="34">
        <v>5.6</v>
      </c>
      <c r="F19" s="34" t="s">
        <v>409</v>
      </c>
      <c r="G19" s="50" t="s">
        <v>410</v>
      </c>
      <c r="H19" s="50" t="s">
        <v>243</v>
      </c>
      <c r="I19" s="36"/>
      <c r="J19" s="36">
        <v>7.89</v>
      </c>
      <c r="K19" s="36"/>
      <c r="L19" s="36"/>
      <c r="M19" s="34"/>
      <c r="N19" s="36">
        <v>2</v>
      </c>
      <c r="O19" s="36"/>
      <c r="P19" s="36"/>
      <c r="Q19" s="36" t="s">
        <v>411</v>
      </c>
      <c r="R19" s="36" t="s">
        <v>412</v>
      </c>
      <c r="S19" s="39" t="s">
        <v>413</v>
      </c>
      <c r="T19" s="39" t="s">
        <v>129</v>
      </c>
      <c r="U19" s="69" t="s">
        <v>414</v>
      </c>
    </row>
    <row r="20" spans="2:21">
      <c r="B20" s="49" t="s">
        <v>257</v>
      </c>
      <c r="C20" s="34" t="s">
        <v>453</v>
      </c>
      <c r="D20" s="34">
        <v>150</v>
      </c>
      <c r="E20" s="34">
        <v>7.5</v>
      </c>
      <c r="F20" s="34" t="s">
        <v>81</v>
      </c>
      <c r="G20" s="50" t="s">
        <v>424</v>
      </c>
      <c r="H20" s="50"/>
      <c r="I20" s="36"/>
      <c r="J20" s="36"/>
      <c r="K20" s="36"/>
      <c r="L20" s="36"/>
      <c r="M20" s="34"/>
      <c r="N20" s="36">
        <v>5</v>
      </c>
      <c r="O20" s="36"/>
      <c r="P20" s="36"/>
      <c r="Q20" s="36" t="s">
        <v>445</v>
      </c>
      <c r="R20" s="36" t="s">
        <v>454</v>
      </c>
      <c r="S20" s="39" t="s">
        <v>413</v>
      </c>
      <c r="T20" s="39" t="s">
        <v>129</v>
      </c>
      <c r="U20" s="51"/>
    </row>
    <row r="21" spans="2:21">
      <c r="B21" s="49" t="s">
        <v>154</v>
      </c>
      <c r="C21" s="34" t="s">
        <v>417</v>
      </c>
      <c r="D21" s="34">
        <v>16</v>
      </c>
      <c r="E21" s="34">
        <v>5.4</v>
      </c>
      <c r="F21" s="34" t="s">
        <v>409</v>
      </c>
      <c r="G21" s="50" t="s">
        <v>421</v>
      </c>
      <c r="H21" s="50" t="s">
        <v>243</v>
      </c>
      <c r="I21" s="36">
        <v>21.8</v>
      </c>
      <c r="J21" s="36">
        <v>4.62</v>
      </c>
      <c r="K21" s="36"/>
      <c r="L21" s="36">
        <v>10</v>
      </c>
      <c r="M21" s="34"/>
      <c r="N21" s="70">
        <v>1.55</v>
      </c>
      <c r="O21" s="36"/>
      <c r="P21" s="36"/>
      <c r="Q21" s="36" t="s">
        <v>419</v>
      </c>
      <c r="R21" s="36" t="s">
        <v>412</v>
      </c>
      <c r="S21" s="39" t="s">
        <v>413</v>
      </c>
      <c r="T21" s="39" t="s">
        <v>129</v>
      </c>
      <c r="U21" s="51" t="s">
        <v>422</v>
      </c>
    </row>
    <row r="22" spans="2:21">
      <c r="B22" s="49" t="s">
        <v>212</v>
      </c>
      <c r="C22" s="34" t="s">
        <v>423</v>
      </c>
      <c r="D22" s="34">
        <v>16</v>
      </c>
      <c r="E22" s="34">
        <v>5.6</v>
      </c>
      <c r="F22" s="34" t="s">
        <v>81</v>
      </c>
      <c r="G22" s="50" t="s">
        <v>424</v>
      </c>
      <c r="H22" s="50" t="s">
        <v>429</v>
      </c>
      <c r="I22" s="36"/>
      <c r="J22" s="36">
        <v>17.526</v>
      </c>
      <c r="K22" s="36"/>
      <c r="L22" s="36"/>
      <c r="M22" s="34"/>
      <c r="N22" s="36">
        <v>3.5</v>
      </c>
      <c r="O22" s="36"/>
      <c r="P22" s="36"/>
      <c r="Q22" s="36" t="s">
        <v>426</v>
      </c>
      <c r="R22" s="36" t="s">
        <v>412</v>
      </c>
      <c r="S22" s="39" t="s">
        <v>413</v>
      </c>
      <c r="T22" s="39" t="s">
        <v>129</v>
      </c>
      <c r="U22" s="69" t="s">
        <v>431</v>
      </c>
    </row>
    <row r="23" spans="2:21">
      <c r="B23" s="49" t="s">
        <v>212</v>
      </c>
      <c r="C23" s="34" t="s">
        <v>408</v>
      </c>
      <c r="D23" s="34">
        <v>16</v>
      </c>
      <c r="E23" s="34">
        <v>5.6</v>
      </c>
      <c r="F23" s="34" t="s">
        <v>81</v>
      </c>
      <c r="G23" s="50" t="s">
        <v>424</v>
      </c>
      <c r="H23" s="50" t="s">
        <v>429</v>
      </c>
      <c r="I23" s="36"/>
      <c r="J23" s="36">
        <v>17.526</v>
      </c>
      <c r="K23" s="36"/>
      <c r="L23" s="36"/>
      <c r="M23" s="34"/>
      <c r="N23" s="36"/>
      <c r="O23" s="36"/>
      <c r="P23" s="36"/>
      <c r="Q23" s="36"/>
      <c r="R23" s="36" t="s">
        <v>412</v>
      </c>
      <c r="S23" s="39" t="s">
        <v>413</v>
      </c>
      <c r="T23" s="39" t="s">
        <v>129</v>
      </c>
      <c r="U23" s="51"/>
    </row>
    <row r="24" spans="2:21">
      <c r="B24" s="49" t="s">
        <v>153</v>
      </c>
      <c r="C24" s="34" t="s">
        <v>408</v>
      </c>
      <c r="D24" s="34">
        <v>16</v>
      </c>
      <c r="E24" s="34">
        <v>5.6</v>
      </c>
      <c r="F24" s="34" t="s">
        <v>409</v>
      </c>
      <c r="G24" s="50" t="s">
        <v>410</v>
      </c>
      <c r="H24" s="50" t="s">
        <v>243</v>
      </c>
      <c r="I24" s="36"/>
      <c r="J24" s="36">
        <v>6.36</v>
      </c>
      <c r="K24" s="36"/>
      <c r="L24" s="36"/>
      <c r="M24" s="34"/>
      <c r="N24" s="36">
        <v>2</v>
      </c>
      <c r="O24" s="36"/>
      <c r="P24" s="36"/>
      <c r="Q24" s="36" t="s">
        <v>411</v>
      </c>
      <c r="R24" s="36" t="s">
        <v>412</v>
      </c>
      <c r="S24" s="39" t="s">
        <v>413</v>
      </c>
      <c r="T24" s="39" t="s">
        <v>129</v>
      </c>
      <c r="U24" s="69" t="s">
        <v>415</v>
      </c>
    </row>
    <row r="25" spans="2:21">
      <c r="B25" s="49" t="s">
        <v>242</v>
      </c>
      <c r="C25" s="34" t="s">
        <v>417</v>
      </c>
      <c r="D25" s="34">
        <v>25</v>
      </c>
      <c r="E25" s="34">
        <v>2.8</v>
      </c>
      <c r="F25" s="34" t="s">
        <v>81</v>
      </c>
      <c r="G25" s="50" t="s">
        <v>434</v>
      </c>
      <c r="H25" s="50" t="s">
        <v>437</v>
      </c>
      <c r="I25" s="36"/>
      <c r="J25" s="36">
        <v>17.526</v>
      </c>
      <c r="K25" s="36">
        <v>28</v>
      </c>
      <c r="L25" s="36">
        <v>20</v>
      </c>
      <c r="M25" s="34">
        <v>174</v>
      </c>
      <c r="N25" s="36">
        <v>2.4</v>
      </c>
      <c r="O25" s="36"/>
      <c r="P25" s="37">
        <v>1719</v>
      </c>
      <c r="Q25" s="36" t="s">
        <v>426</v>
      </c>
      <c r="R25" s="36" t="s">
        <v>435</v>
      </c>
      <c r="S25" s="39" t="s">
        <v>413</v>
      </c>
      <c r="T25" s="39" t="s">
        <v>129</v>
      </c>
      <c r="U25" s="69" t="s">
        <v>438</v>
      </c>
    </row>
    <row r="26" spans="2:21">
      <c r="B26" s="49" t="s">
        <v>214</v>
      </c>
      <c r="C26" s="34" t="s">
        <v>423</v>
      </c>
      <c r="D26" s="34">
        <v>25</v>
      </c>
      <c r="E26" s="34">
        <v>5.6</v>
      </c>
      <c r="F26" s="34" t="s">
        <v>81</v>
      </c>
      <c r="G26" s="50" t="s">
        <v>424</v>
      </c>
      <c r="H26" s="50" t="s">
        <v>429</v>
      </c>
      <c r="I26" s="36"/>
      <c r="J26" s="36">
        <v>17.526</v>
      </c>
      <c r="K26" s="36"/>
      <c r="L26" s="36"/>
      <c r="M26" s="34"/>
      <c r="N26" s="36">
        <v>3.5</v>
      </c>
      <c r="O26" s="36"/>
      <c r="P26" s="36"/>
      <c r="Q26" s="36" t="s">
        <v>426</v>
      </c>
      <c r="R26" s="36" t="s">
        <v>412</v>
      </c>
      <c r="S26" s="39" t="s">
        <v>413</v>
      </c>
      <c r="T26" s="39" t="s">
        <v>129</v>
      </c>
      <c r="U26" s="69" t="s">
        <v>432</v>
      </c>
    </row>
    <row r="27" spans="2:21">
      <c r="B27" s="49" t="s">
        <v>214</v>
      </c>
      <c r="C27" s="34" t="s">
        <v>408</v>
      </c>
      <c r="D27" s="34">
        <v>25</v>
      </c>
      <c r="E27" s="34">
        <v>5.6</v>
      </c>
      <c r="F27" s="34" t="s">
        <v>81</v>
      </c>
      <c r="G27" s="50" t="s">
        <v>424</v>
      </c>
      <c r="H27" s="50" t="s">
        <v>429</v>
      </c>
      <c r="I27" s="36"/>
      <c r="J27" s="36">
        <v>17.526</v>
      </c>
      <c r="K27" s="36"/>
      <c r="L27" s="36"/>
      <c r="M27" s="34"/>
      <c r="N27" s="36"/>
      <c r="O27" s="36"/>
      <c r="P27" s="36"/>
      <c r="Q27" s="36"/>
      <c r="R27" s="36" t="s">
        <v>412</v>
      </c>
      <c r="S27" s="39" t="s">
        <v>413</v>
      </c>
      <c r="T27" s="39" t="s">
        <v>129</v>
      </c>
      <c r="U27" s="51"/>
    </row>
    <row r="28" spans="2:21">
      <c r="B28" s="49" t="s">
        <v>164</v>
      </c>
      <c r="C28" s="34" t="s">
        <v>408</v>
      </c>
      <c r="D28" s="34">
        <v>25</v>
      </c>
      <c r="E28" s="34">
        <v>5.6</v>
      </c>
      <c r="F28" s="34" t="s">
        <v>409</v>
      </c>
      <c r="G28" s="50" t="s">
        <v>410</v>
      </c>
      <c r="H28" s="50" t="s">
        <v>243</v>
      </c>
      <c r="I28" s="36"/>
      <c r="J28" s="36">
        <v>6.61</v>
      </c>
      <c r="K28" s="36"/>
      <c r="L28" s="36"/>
      <c r="M28" s="34"/>
      <c r="N28" s="36">
        <v>2</v>
      </c>
      <c r="O28" s="36"/>
      <c r="P28" s="36"/>
      <c r="Q28" s="36" t="s">
        <v>411</v>
      </c>
      <c r="R28" s="36" t="s">
        <v>412</v>
      </c>
      <c r="S28" s="39" t="s">
        <v>413</v>
      </c>
      <c r="T28" s="39" t="s">
        <v>129</v>
      </c>
      <c r="U28" s="69" t="s">
        <v>416</v>
      </c>
    </row>
    <row r="29" spans="2:21">
      <c r="B29" s="49" t="s">
        <v>259</v>
      </c>
      <c r="C29" s="34" t="s">
        <v>453</v>
      </c>
      <c r="D29" s="34">
        <v>300</v>
      </c>
      <c r="E29" s="34">
        <v>10</v>
      </c>
      <c r="F29" s="34" t="s">
        <v>81</v>
      </c>
      <c r="G29" s="50" t="s">
        <v>424</v>
      </c>
      <c r="H29" s="50"/>
      <c r="I29" s="36"/>
      <c r="J29" s="36"/>
      <c r="K29" s="36"/>
      <c r="L29" s="36"/>
      <c r="M29" s="34"/>
      <c r="N29" s="36">
        <v>8</v>
      </c>
      <c r="O29" s="36"/>
      <c r="P29" s="36"/>
      <c r="Q29" s="36" t="s">
        <v>445</v>
      </c>
      <c r="R29" s="36" t="s">
        <v>454</v>
      </c>
      <c r="S29" s="39" t="s">
        <v>413</v>
      </c>
      <c r="T29" s="39" t="s">
        <v>129</v>
      </c>
      <c r="U29" s="51"/>
    </row>
    <row r="30" spans="2:21">
      <c r="B30" s="49" t="s">
        <v>439</v>
      </c>
      <c r="C30" s="34" t="s">
        <v>440</v>
      </c>
      <c r="D30" s="34">
        <v>35</v>
      </c>
      <c r="E30" s="34">
        <v>5.6</v>
      </c>
      <c r="F30" s="34" t="s">
        <v>81</v>
      </c>
      <c r="G30" s="50" t="s">
        <v>424</v>
      </c>
      <c r="H30" s="50"/>
      <c r="I30" s="36"/>
      <c r="J30" s="36"/>
      <c r="K30" s="36"/>
      <c r="L30" s="36"/>
      <c r="M30" s="34"/>
      <c r="N30" s="36">
        <v>3</v>
      </c>
      <c r="O30" s="36"/>
      <c r="P30" s="36"/>
      <c r="Q30" s="36" t="s">
        <v>426</v>
      </c>
      <c r="R30" s="36" t="s">
        <v>441</v>
      </c>
      <c r="S30" s="39" t="s">
        <v>413</v>
      </c>
      <c r="T30" s="39" t="s">
        <v>129</v>
      </c>
      <c r="U30" s="51" t="s">
        <v>442</v>
      </c>
    </row>
    <row r="31" spans="2:21">
      <c r="B31" s="49" t="s">
        <v>246</v>
      </c>
      <c r="C31" s="34" t="s">
        <v>440</v>
      </c>
      <c r="D31" s="34">
        <v>35</v>
      </c>
      <c r="E31" s="34">
        <v>5.6</v>
      </c>
      <c r="F31" s="34" t="s">
        <v>81</v>
      </c>
      <c r="G31" s="50" t="s">
        <v>86</v>
      </c>
      <c r="H31" s="50"/>
      <c r="I31" s="36"/>
      <c r="J31" s="36"/>
      <c r="K31" s="36"/>
      <c r="L31" s="36"/>
      <c r="M31" s="34"/>
      <c r="N31" s="36">
        <v>3</v>
      </c>
      <c r="O31" s="36"/>
      <c r="P31" s="36"/>
      <c r="Q31" s="36" t="s">
        <v>426</v>
      </c>
      <c r="R31" s="36" t="s">
        <v>179</v>
      </c>
      <c r="S31" s="39" t="s">
        <v>413</v>
      </c>
      <c r="T31" s="39" t="s">
        <v>129</v>
      </c>
      <c r="U31" s="51" t="s">
        <v>443</v>
      </c>
    </row>
    <row r="32" spans="2:21">
      <c r="B32" s="49" t="s">
        <v>877</v>
      </c>
      <c r="C32" s="34" t="s">
        <v>408</v>
      </c>
      <c r="D32" s="34">
        <v>35</v>
      </c>
      <c r="E32" s="34">
        <v>6.4</v>
      </c>
      <c r="F32" s="34" t="s">
        <v>81</v>
      </c>
      <c r="G32" s="50" t="s">
        <v>424</v>
      </c>
      <c r="H32" s="50" t="s">
        <v>429</v>
      </c>
      <c r="I32" s="36"/>
      <c r="J32" s="36">
        <v>17.526</v>
      </c>
      <c r="K32" s="36"/>
      <c r="L32" s="36"/>
      <c r="M32" s="34"/>
      <c r="N32" s="36"/>
      <c r="O32" s="36"/>
      <c r="P32" s="36"/>
      <c r="Q32" s="36"/>
      <c r="R32" s="36" t="s">
        <v>412</v>
      </c>
      <c r="S32" s="39" t="s">
        <v>413</v>
      </c>
      <c r="T32" s="39" t="s">
        <v>129</v>
      </c>
      <c r="U32" s="51"/>
    </row>
    <row r="33" spans="2:21">
      <c r="B33" s="49" t="s">
        <v>280</v>
      </c>
      <c r="C33" s="34" t="s">
        <v>444</v>
      </c>
      <c r="D33" s="34">
        <v>50</v>
      </c>
      <c r="E33" s="34">
        <v>2.8</v>
      </c>
      <c r="F33" s="34" t="s">
        <v>81</v>
      </c>
      <c r="G33" s="50" t="s">
        <v>434</v>
      </c>
      <c r="H33" s="50"/>
      <c r="I33" s="36"/>
      <c r="J33" s="36"/>
      <c r="K33" s="36"/>
      <c r="L33" s="36"/>
      <c r="M33" s="34"/>
      <c r="N33" s="36">
        <v>3</v>
      </c>
      <c r="O33" s="36"/>
      <c r="P33" s="36"/>
      <c r="Q33" s="36" t="s">
        <v>445</v>
      </c>
      <c r="R33" s="36" t="s">
        <v>435</v>
      </c>
      <c r="S33" s="39" t="s">
        <v>413</v>
      </c>
      <c r="T33" s="39" t="s">
        <v>129</v>
      </c>
      <c r="U33" s="69" t="s">
        <v>446</v>
      </c>
    </row>
    <row r="34" spans="2:21">
      <c r="B34" s="49" t="s">
        <v>878</v>
      </c>
      <c r="C34" s="34" t="s">
        <v>408</v>
      </c>
      <c r="D34" s="34">
        <v>50</v>
      </c>
      <c r="E34" s="34">
        <v>8</v>
      </c>
      <c r="F34" s="34" t="s">
        <v>81</v>
      </c>
      <c r="G34" s="50" t="s">
        <v>424</v>
      </c>
      <c r="H34" s="50" t="s">
        <v>429</v>
      </c>
      <c r="I34" s="36"/>
      <c r="J34" s="36">
        <v>17.526</v>
      </c>
      <c r="K34" s="36"/>
      <c r="L34" s="36"/>
      <c r="M34" s="34"/>
      <c r="N34" s="36"/>
      <c r="O34" s="36"/>
      <c r="P34" s="36"/>
      <c r="Q34" s="36"/>
      <c r="R34" s="36" t="s">
        <v>412</v>
      </c>
      <c r="S34" s="39" t="s">
        <v>413</v>
      </c>
      <c r="T34" s="39" t="s">
        <v>129</v>
      </c>
      <c r="U34" s="51"/>
    </row>
    <row r="35" spans="2:21">
      <c r="B35" s="49" t="s">
        <v>118</v>
      </c>
      <c r="C35" s="34" t="s">
        <v>417</v>
      </c>
      <c r="D35" s="34">
        <v>5</v>
      </c>
      <c r="E35" s="34">
        <v>5</v>
      </c>
      <c r="F35" s="34" t="s">
        <v>409</v>
      </c>
      <c r="G35" s="50" t="s">
        <v>418</v>
      </c>
      <c r="H35" s="50" t="s">
        <v>243</v>
      </c>
      <c r="I35" s="36">
        <v>22.42</v>
      </c>
      <c r="J35" s="36">
        <v>1.17</v>
      </c>
      <c r="K35" s="36"/>
      <c r="L35" s="36">
        <v>5</v>
      </c>
      <c r="M35" s="34"/>
      <c r="N35" s="36">
        <v>1.7</v>
      </c>
      <c r="O35" s="36"/>
      <c r="P35" s="36"/>
      <c r="Q35" s="36" t="s">
        <v>419</v>
      </c>
      <c r="R35" s="36" t="s">
        <v>412</v>
      </c>
      <c r="S35" s="39" t="s">
        <v>413</v>
      </c>
      <c r="T35" s="39" t="s">
        <v>129</v>
      </c>
      <c r="U35" s="51" t="s">
        <v>420</v>
      </c>
    </row>
    <row r="36" spans="2:21">
      <c r="B36" s="49" t="s">
        <v>278</v>
      </c>
      <c r="C36" s="34" t="s">
        <v>447</v>
      </c>
      <c r="D36" s="34">
        <v>60</v>
      </c>
      <c r="E36" s="34">
        <v>4</v>
      </c>
      <c r="F36" s="34" t="s">
        <v>81</v>
      </c>
      <c r="G36" s="50" t="s">
        <v>87</v>
      </c>
      <c r="H36" s="50" t="s">
        <v>448</v>
      </c>
      <c r="I36" s="36">
        <v>92.3</v>
      </c>
      <c r="J36" s="36">
        <v>17.526</v>
      </c>
      <c r="K36" s="36"/>
      <c r="L36" s="36"/>
      <c r="M36" s="34">
        <v>130</v>
      </c>
      <c r="N36" s="36">
        <v>3.5</v>
      </c>
      <c r="O36" s="36"/>
      <c r="P36" s="36"/>
      <c r="Q36" s="36" t="s">
        <v>445</v>
      </c>
      <c r="R36" s="36" t="s">
        <v>435</v>
      </c>
      <c r="S36" s="39" t="s">
        <v>413</v>
      </c>
      <c r="T36" s="39" t="s">
        <v>129</v>
      </c>
      <c r="U36" s="69" t="s">
        <v>449</v>
      </c>
    </row>
    <row r="37" spans="2:21">
      <c r="B37" s="49" t="s">
        <v>294</v>
      </c>
      <c r="C37" s="34" t="s">
        <v>447</v>
      </c>
      <c r="D37" s="34">
        <v>60</v>
      </c>
      <c r="E37" s="34">
        <v>4</v>
      </c>
      <c r="F37" s="34" t="s">
        <v>451</v>
      </c>
      <c r="G37" s="50" t="s">
        <v>452</v>
      </c>
      <c r="H37" s="50" t="s">
        <v>448</v>
      </c>
      <c r="I37" s="36">
        <v>92.3</v>
      </c>
      <c r="J37" s="36">
        <v>17.526</v>
      </c>
      <c r="K37" s="36"/>
      <c r="L37" s="36"/>
      <c r="M37" s="34">
        <v>130</v>
      </c>
      <c r="N37" s="36">
        <v>3.5</v>
      </c>
      <c r="O37" s="36"/>
      <c r="P37" s="36"/>
      <c r="Q37" s="36" t="s">
        <v>445</v>
      </c>
      <c r="R37" s="36" t="s">
        <v>435</v>
      </c>
      <c r="S37" s="39" t="s">
        <v>413</v>
      </c>
      <c r="T37" s="39" t="s">
        <v>129</v>
      </c>
      <c r="U37" s="69" t="s">
        <v>449</v>
      </c>
    </row>
    <row r="38" spans="2:21">
      <c r="B38" s="49" t="s">
        <v>199</v>
      </c>
      <c r="C38" s="34" t="s">
        <v>423</v>
      </c>
      <c r="D38" s="34">
        <v>6</v>
      </c>
      <c r="E38" s="34">
        <v>5.6</v>
      </c>
      <c r="F38" s="34" t="s">
        <v>81</v>
      </c>
      <c r="G38" s="50" t="s">
        <v>424</v>
      </c>
      <c r="H38" s="50" t="s">
        <v>425</v>
      </c>
      <c r="I38" s="36"/>
      <c r="J38" s="36">
        <v>17.526</v>
      </c>
      <c r="K38" s="36"/>
      <c r="L38" s="36"/>
      <c r="M38" s="34"/>
      <c r="N38" s="36">
        <v>3.5</v>
      </c>
      <c r="O38" s="36"/>
      <c r="P38" s="36"/>
      <c r="Q38" s="36" t="s">
        <v>426</v>
      </c>
      <c r="R38" s="36" t="s">
        <v>412</v>
      </c>
      <c r="S38" s="39" t="s">
        <v>413</v>
      </c>
      <c r="T38" s="39" t="s">
        <v>129</v>
      </c>
      <c r="U38" s="69" t="s">
        <v>427</v>
      </c>
    </row>
    <row r="39" spans="2:21">
      <c r="B39" s="49" t="s">
        <v>285</v>
      </c>
      <c r="C39" s="34" t="s">
        <v>447</v>
      </c>
      <c r="D39" s="34">
        <v>80</v>
      </c>
      <c r="E39" s="34">
        <v>4</v>
      </c>
      <c r="F39" s="34" t="s">
        <v>81</v>
      </c>
      <c r="G39" s="50" t="s">
        <v>87</v>
      </c>
      <c r="H39" s="50" t="s">
        <v>448</v>
      </c>
      <c r="I39" s="36">
        <v>92.3</v>
      </c>
      <c r="J39" s="36">
        <v>17.526</v>
      </c>
      <c r="K39" s="36"/>
      <c r="L39" s="36"/>
      <c r="M39" s="34">
        <v>130</v>
      </c>
      <c r="N39" s="36">
        <v>3.5</v>
      </c>
      <c r="O39" s="36"/>
      <c r="P39" s="36"/>
      <c r="Q39" s="36" t="s">
        <v>445</v>
      </c>
      <c r="R39" s="36" t="s">
        <v>435</v>
      </c>
      <c r="S39" s="39" t="s">
        <v>413</v>
      </c>
      <c r="T39" s="39" t="s">
        <v>129</v>
      </c>
      <c r="U39" s="69" t="s">
        <v>450</v>
      </c>
    </row>
    <row r="40" spans="2:21">
      <c r="B40" s="49" t="s">
        <v>302</v>
      </c>
      <c r="C40" s="34" t="s">
        <v>447</v>
      </c>
      <c r="D40" s="34">
        <v>80</v>
      </c>
      <c r="E40" s="34">
        <v>4</v>
      </c>
      <c r="F40" s="34" t="s">
        <v>451</v>
      </c>
      <c r="G40" s="50" t="s">
        <v>452</v>
      </c>
      <c r="H40" s="50" t="s">
        <v>448</v>
      </c>
      <c r="I40" s="36">
        <v>92.3</v>
      </c>
      <c r="J40" s="36">
        <v>17.526</v>
      </c>
      <c r="K40" s="36"/>
      <c r="L40" s="36"/>
      <c r="M40" s="34">
        <v>130</v>
      </c>
      <c r="N40" s="36">
        <v>3.5</v>
      </c>
      <c r="O40" s="36"/>
      <c r="P40" s="36"/>
      <c r="Q40" s="36" t="s">
        <v>445</v>
      </c>
      <c r="R40" s="36" t="s">
        <v>435</v>
      </c>
      <c r="S40" s="39" t="s">
        <v>413</v>
      </c>
      <c r="T40" s="39" t="s">
        <v>129</v>
      </c>
      <c r="U40" s="69" t="s">
        <v>450</v>
      </c>
    </row>
    <row r="41" spans="2:21">
      <c r="B41" s="49" t="s">
        <v>875</v>
      </c>
      <c r="C41" s="34" t="s">
        <v>408</v>
      </c>
      <c r="D41" s="34">
        <v>8</v>
      </c>
      <c r="E41" s="34">
        <v>4</v>
      </c>
      <c r="F41" s="34" t="s">
        <v>81</v>
      </c>
      <c r="G41" s="50" t="s">
        <v>410</v>
      </c>
      <c r="H41" s="50" t="s">
        <v>461</v>
      </c>
      <c r="I41" s="36"/>
      <c r="J41" s="36">
        <v>17.526</v>
      </c>
      <c r="K41" s="36"/>
      <c r="L41" s="36"/>
      <c r="M41" s="34"/>
      <c r="N41" s="36"/>
      <c r="O41" s="36"/>
      <c r="P41" s="36"/>
      <c r="Q41" s="36"/>
      <c r="R41" s="36" t="s">
        <v>412</v>
      </c>
      <c r="S41" s="39" t="s">
        <v>413</v>
      </c>
      <c r="T41" s="39" t="s">
        <v>129</v>
      </c>
      <c r="U41" s="51"/>
    </row>
    <row r="42" spans="2:21">
      <c r="B42" s="49" t="s">
        <v>203</v>
      </c>
      <c r="C42" s="34" t="s">
        <v>423</v>
      </c>
      <c r="D42" s="34">
        <v>8</v>
      </c>
      <c r="E42" s="34">
        <v>5.6</v>
      </c>
      <c r="F42" s="34" t="s">
        <v>81</v>
      </c>
      <c r="G42" s="50" t="s">
        <v>424</v>
      </c>
      <c r="H42" s="50" t="s">
        <v>425</v>
      </c>
      <c r="I42" s="36"/>
      <c r="J42" s="36">
        <v>17.526</v>
      </c>
      <c r="K42" s="36"/>
      <c r="L42" s="36"/>
      <c r="M42" s="34"/>
      <c r="N42" s="36">
        <v>3.5</v>
      </c>
      <c r="O42" s="36"/>
      <c r="P42" s="36"/>
      <c r="Q42" s="36" t="s">
        <v>426</v>
      </c>
      <c r="R42" s="36" t="s">
        <v>412</v>
      </c>
      <c r="S42" s="39" t="s">
        <v>413</v>
      </c>
      <c r="T42" s="39" t="s">
        <v>129</v>
      </c>
      <c r="U42" s="69" t="s">
        <v>428</v>
      </c>
    </row>
    <row r="43" spans="2:21">
      <c r="B43" s="49" t="s">
        <v>866</v>
      </c>
      <c r="C43" s="34" t="s">
        <v>408</v>
      </c>
      <c r="D43" s="34">
        <v>8</v>
      </c>
      <c r="E43" s="34">
        <v>5.6</v>
      </c>
      <c r="F43" s="34" t="s">
        <v>409</v>
      </c>
      <c r="G43" s="50" t="s">
        <v>410</v>
      </c>
      <c r="H43" s="50" t="s">
        <v>243</v>
      </c>
      <c r="I43" s="36"/>
      <c r="J43" s="36">
        <v>3.9</v>
      </c>
      <c r="K43" s="36"/>
      <c r="L43" s="36"/>
      <c r="M43" s="34"/>
      <c r="N43" s="36">
        <v>2</v>
      </c>
      <c r="O43" s="36"/>
      <c r="P43" s="36"/>
      <c r="Q43" s="36" t="s">
        <v>411</v>
      </c>
      <c r="R43" s="36" t="s">
        <v>412</v>
      </c>
      <c r="S43" s="39" t="s">
        <v>413</v>
      </c>
      <c r="T43" s="39" t="s">
        <v>129</v>
      </c>
      <c r="U43" s="69" t="s">
        <v>867</v>
      </c>
    </row>
    <row r="44" spans="2:21">
      <c r="B44" s="49" t="s">
        <v>143</v>
      </c>
      <c r="C44" s="34" t="s">
        <v>477</v>
      </c>
      <c r="D44" s="34">
        <v>12</v>
      </c>
      <c r="E44" s="34"/>
      <c r="F44" s="34" t="s">
        <v>81</v>
      </c>
      <c r="G44" s="50" t="s">
        <v>424</v>
      </c>
      <c r="H44" s="50" t="s">
        <v>461</v>
      </c>
      <c r="I44" s="36">
        <v>51.3</v>
      </c>
      <c r="J44" s="36">
        <v>17.526</v>
      </c>
      <c r="K44" s="36"/>
      <c r="L44" s="40">
        <v>5</v>
      </c>
      <c r="M44" s="34"/>
      <c r="N44" s="36">
        <v>3.5</v>
      </c>
      <c r="O44" s="36"/>
      <c r="P44" s="37">
        <v>288</v>
      </c>
      <c r="Q44" s="36" t="s">
        <v>411</v>
      </c>
      <c r="R44" s="36" t="s">
        <v>462</v>
      </c>
      <c r="S44" s="36" t="s">
        <v>413</v>
      </c>
      <c r="T44" s="36"/>
      <c r="U44" s="51" t="s">
        <v>478</v>
      </c>
    </row>
    <row r="45" spans="2:21">
      <c r="B45" s="49" t="s">
        <v>158</v>
      </c>
      <c r="C45" s="34" t="s">
        <v>477</v>
      </c>
      <c r="D45" s="34">
        <v>16</v>
      </c>
      <c r="E45" s="34"/>
      <c r="F45" s="34" t="s">
        <v>81</v>
      </c>
      <c r="G45" s="50" t="s">
        <v>424</v>
      </c>
      <c r="H45" s="50" t="s">
        <v>461</v>
      </c>
      <c r="I45" s="36">
        <v>46.2</v>
      </c>
      <c r="J45" s="36">
        <v>17.526</v>
      </c>
      <c r="K45" s="36"/>
      <c r="L45" s="40">
        <v>5</v>
      </c>
      <c r="M45" s="34"/>
      <c r="N45" s="36">
        <v>3.5</v>
      </c>
      <c r="O45" s="36"/>
      <c r="P45" s="37">
        <v>288</v>
      </c>
      <c r="Q45" s="36" t="s">
        <v>411</v>
      </c>
      <c r="R45" s="36" t="s">
        <v>462</v>
      </c>
      <c r="S45" s="36" t="s">
        <v>413</v>
      </c>
      <c r="T45" s="36"/>
      <c r="U45" s="51" t="s">
        <v>478</v>
      </c>
    </row>
    <row r="46" spans="2:21">
      <c r="B46" s="49" t="s">
        <v>168</v>
      </c>
      <c r="C46" s="34" t="s">
        <v>477</v>
      </c>
      <c r="D46" s="34">
        <v>25</v>
      </c>
      <c r="E46" s="34"/>
      <c r="F46" s="34" t="s">
        <v>81</v>
      </c>
      <c r="G46" s="50" t="s">
        <v>424</v>
      </c>
      <c r="H46" s="50" t="s">
        <v>461</v>
      </c>
      <c r="I46" s="36">
        <v>46.1</v>
      </c>
      <c r="J46" s="36">
        <v>17.526</v>
      </c>
      <c r="K46" s="36"/>
      <c r="L46" s="40">
        <v>5</v>
      </c>
      <c r="M46" s="34"/>
      <c r="N46" s="36">
        <v>3.5</v>
      </c>
      <c r="O46" s="36"/>
      <c r="P46" s="37">
        <v>288</v>
      </c>
      <c r="Q46" s="36" t="s">
        <v>411</v>
      </c>
      <c r="R46" s="36" t="s">
        <v>462</v>
      </c>
      <c r="S46" s="36" t="s">
        <v>413</v>
      </c>
      <c r="T46" s="36"/>
      <c r="U46" s="51" t="s">
        <v>478</v>
      </c>
    </row>
    <row r="47" spans="2:21">
      <c r="B47" s="49" t="s">
        <v>220</v>
      </c>
      <c r="C47" s="34" t="s">
        <v>477</v>
      </c>
      <c r="D47" s="34">
        <v>35</v>
      </c>
      <c r="E47" s="34"/>
      <c r="F47" s="34" t="s">
        <v>81</v>
      </c>
      <c r="G47" s="50" t="s">
        <v>424</v>
      </c>
      <c r="H47" s="50" t="s">
        <v>461</v>
      </c>
      <c r="I47" s="36">
        <v>40.9</v>
      </c>
      <c r="J47" s="36">
        <v>17.526</v>
      </c>
      <c r="K47" s="36"/>
      <c r="L47" s="40">
        <v>5</v>
      </c>
      <c r="M47" s="34"/>
      <c r="N47" s="36">
        <v>3.5</v>
      </c>
      <c r="O47" s="36"/>
      <c r="P47" s="37">
        <v>288</v>
      </c>
      <c r="Q47" s="36" t="s">
        <v>411</v>
      </c>
      <c r="R47" s="36" t="s">
        <v>462</v>
      </c>
      <c r="S47" s="36" t="s">
        <v>413</v>
      </c>
      <c r="T47" s="36"/>
      <c r="U47" s="51" t="s">
        <v>478</v>
      </c>
    </row>
    <row r="48" spans="2:21">
      <c r="B48" s="28" t="s">
        <v>234</v>
      </c>
      <c r="C48" s="34" t="s">
        <v>477</v>
      </c>
      <c r="D48" s="34">
        <v>75</v>
      </c>
      <c r="E48" s="34"/>
      <c r="F48" s="34" t="s">
        <v>81</v>
      </c>
      <c r="G48" s="50" t="s">
        <v>424</v>
      </c>
      <c r="H48" s="50" t="s">
        <v>425</v>
      </c>
      <c r="I48" s="36"/>
      <c r="J48" s="36">
        <v>17.526</v>
      </c>
      <c r="K48" s="36"/>
      <c r="L48" s="40">
        <v>1</v>
      </c>
      <c r="M48" s="34"/>
      <c r="N48" s="36">
        <v>5</v>
      </c>
      <c r="O48" s="36"/>
      <c r="P48" s="37"/>
      <c r="Q48" s="36" t="s">
        <v>479</v>
      </c>
      <c r="R48" s="36" t="s">
        <v>179</v>
      </c>
      <c r="S48" s="36" t="s">
        <v>413</v>
      </c>
      <c r="T48" s="36"/>
      <c r="U48" s="51"/>
    </row>
    <row r="49" spans="2:21">
      <c r="B49" s="49" t="s">
        <v>206</v>
      </c>
      <c r="C49" s="34" t="s">
        <v>477</v>
      </c>
      <c r="D49" s="34">
        <v>8</v>
      </c>
      <c r="E49" s="34"/>
      <c r="F49" s="34" t="s">
        <v>81</v>
      </c>
      <c r="G49" s="50" t="s">
        <v>424</v>
      </c>
      <c r="H49" s="50" t="s">
        <v>461</v>
      </c>
      <c r="I49" s="36">
        <v>51.4</v>
      </c>
      <c r="J49" s="36">
        <v>17.526</v>
      </c>
      <c r="K49" s="36"/>
      <c r="L49" s="40">
        <v>5</v>
      </c>
      <c r="M49" s="34"/>
      <c r="N49" s="36">
        <v>3.5</v>
      </c>
      <c r="O49" s="36"/>
      <c r="P49" s="37">
        <v>288</v>
      </c>
      <c r="Q49" s="36" t="s">
        <v>411</v>
      </c>
      <c r="R49" s="36" t="s">
        <v>462</v>
      </c>
      <c r="S49" s="36" t="s">
        <v>413</v>
      </c>
      <c r="T49" s="36"/>
      <c r="U49" s="51" t="s">
        <v>478</v>
      </c>
    </row>
    <row r="50" spans="2:21">
      <c r="B50" s="49" t="s">
        <v>304</v>
      </c>
      <c r="C50" s="34" t="s">
        <v>480</v>
      </c>
      <c r="D50" s="34">
        <v>100</v>
      </c>
      <c r="E50" s="34"/>
      <c r="F50" s="34" t="s">
        <v>469</v>
      </c>
      <c r="G50" s="50" t="s">
        <v>474</v>
      </c>
      <c r="H50" s="50" t="s">
        <v>481</v>
      </c>
      <c r="I50" s="36"/>
      <c r="J50" s="36">
        <v>92</v>
      </c>
      <c r="K50" s="36"/>
      <c r="L50" s="36"/>
      <c r="M50" s="34"/>
      <c r="N50" s="36">
        <v>5</v>
      </c>
      <c r="O50" s="36"/>
      <c r="P50" s="36"/>
      <c r="Q50" s="36" t="s">
        <v>426</v>
      </c>
      <c r="R50" s="36" t="s">
        <v>454</v>
      </c>
      <c r="S50" s="37" t="s">
        <v>482</v>
      </c>
      <c r="T50" s="39"/>
      <c r="U50" s="69" t="s">
        <v>483</v>
      </c>
    </row>
    <row r="51" spans="2:21">
      <c r="B51" s="49" t="s">
        <v>297</v>
      </c>
      <c r="C51" s="34" t="s">
        <v>480</v>
      </c>
      <c r="D51" s="34">
        <v>60</v>
      </c>
      <c r="E51" s="34"/>
      <c r="F51" s="34" t="s">
        <v>469</v>
      </c>
      <c r="G51" s="50" t="s">
        <v>474</v>
      </c>
      <c r="H51" s="50" t="s">
        <v>481</v>
      </c>
      <c r="I51" s="36"/>
      <c r="J51" s="36">
        <v>55</v>
      </c>
      <c r="K51" s="36"/>
      <c r="L51" s="36"/>
      <c r="M51" s="34"/>
      <c r="N51" s="36">
        <v>5</v>
      </c>
      <c r="O51" s="36"/>
      <c r="P51" s="36"/>
      <c r="Q51" s="36" t="s">
        <v>426</v>
      </c>
      <c r="R51" s="36" t="s">
        <v>454</v>
      </c>
      <c r="S51" s="37" t="s">
        <v>484</v>
      </c>
      <c r="T51" s="39"/>
      <c r="U51" s="69" t="s">
        <v>483</v>
      </c>
    </row>
    <row r="52" spans="2:21">
      <c r="B52" s="49" t="s">
        <v>292</v>
      </c>
      <c r="C52" s="34" t="s">
        <v>475</v>
      </c>
      <c r="D52" s="34">
        <v>35</v>
      </c>
      <c r="E52" s="34"/>
      <c r="F52" s="34" t="s">
        <v>469</v>
      </c>
      <c r="G52" s="50" t="s">
        <v>452</v>
      </c>
      <c r="H52" s="50" t="s">
        <v>481</v>
      </c>
      <c r="I52" s="36">
        <v>72.69</v>
      </c>
      <c r="J52" s="36" t="s">
        <v>476</v>
      </c>
      <c r="K52" s="36"/>
      <c r="L52" s="40"/>
      <c r="M52" s="34"/>
      <c r="N52" s="36">
        <v>5</v>
      </c>
      <c r="O52" s="36"/>
      <c r="P52" s="37">
        <v>1680</v>
      </c>
      <c r="Q52" s="36" t="s">
        <v>445</v>
      </c>
      <c r="R52" s="36" t="s">
        <v>454</v>
      </c>
      <c r="S52" s="36" t="s">
        <v>413</v>
      </c>
      <c r="T52" s="36"/>
      <c r="U52" s="51" t="s">
        <v>485</v>
      </c>
    </row>
    <row r="53" spans="2:21">
      <c r="B53" s="49" t="s">
        <v>174</v>
      </c>
      <c r="C53" s="34" t="s">
        <v>486</v>
      </c>
      <c r="D53" s="34">
        <v>35</v>
      </c>
      <c r="E53" s="34"/>
      <c r="F53" s="34" t="s">
        <v>81</v>
      </c>
      <c r="G53" s="50" t="s">
        <v>87</v>
      </c>
      <c r="H53" s="50" t="s">
        <v>487</v>
      </c>
      <c r="I53" s="36"/>
      <c r="J53" s="36">
        <v>17.526</v>
      </c>
      <c r="K53" s="36"/>
      <c r="L53" s="40"/>
      <c r="M53" s="34"/>
      <c r="N53" s="36">
        <v>4</v>
      </c>
      <c r="O53" s="36"/>
      <c r="P53" s="63"/>
      <c r="Q53" s="63" t="s">
        <v>488</v>
      </c>
      <c r="R53" s="36" t="s">
        <v>179</v>
      </c>
      <c r="S53" s="39" t="s">
        <v>413</v>
      </c>
      <c r="T53" s="39"/>
      <c r="U53" s="51" t="s">
        <v>489</v>
      </c>
    </row>
    <row r="54" spans="2:21">
      <c r="B54" s="49" t="s">
        <v>228</v>
      </c>
      <c r="C54" s="34" t="s">
        <v>486</v>
      </c>
      <c r="D54" s="34">
        <v>50</v>
      </c>
      <c r="E54" s="34"/>
      <c r="F54" s="34" t="s">
        <v>81</v>
      </c>
      <c r="G54" s="50" t="s">
        <v>87</v>
      </c>
      <c r="H54" s="50" t="s">
        <v>487</v>
      </c>
      <c r="I54" s="36"/>
      <c r="J54" s="36">
        <v>17.526</v>
      </c>
      <c r="K54" s="36"/>
      <c r="L54" s="40"/>
      <c r="M54" s="34"/>
      <c r="N54" s="36">
        <v>4</v>
      </c>
      <c r="O54" s="36"/>
      <c r="P54" s="63"/>
      <c r="Q54" s="63" t="s">
        <v>488</v>
      </c>
      <c r="R54" s="36" t="s">
        <v>179</v>
      </c>
      <c r="S54" s="39" t="s">
        <v>413</v>
      </c>
      <c r="T54" s="39"/>
      <c r="U54" s="51" t="s">
        <v>489</v>
      </c>
    </row>
    <row r="55" spans="2:21">
      <c r="B55" s="49" t="s">
        <v>133</v>
      </c>
      <c r="C55" s="34" t="s">
        <v>490</v>
      </c>
      <c r="D55" s="34">
        <v>5</v>
      </c>
      <c r="E55" s="34"/>
      <c r="F55" s="34" t="s">
        <v>409</v>
      </c>
      <c r="G55" s="50" t="s">
        <v>421</v>
      </c>
      <c r="H55" s="50" t="s">
        <v>243</v>
      </c>
      <c r="I55" s="36">
        <f>32.9-J55</f>
        <v>24.4</v>
      </c>
      <c r="J55" s="36">
        <v>8.5</v>
      </c>
      <c r="K55" s="36">
        <v>16</v>
      </c>
      <c r="L55" s="40">
        <v>10</v>
      </c>
      <c r="M55" s="34"/>
      <c r="N55" s="36"/>
      <c r="O55" s="36">
        <v>11</v>
      </c>
      <c r="P55" s="36"/>
      <c r="Q55" s="36" t="s">
        <v>419</v>
      </c>
      <c r="R55" s="36" t="s">
        <v>179</v>
      </c>
      <c r="S55" s="39" t="str">
        <f t="shared" ref="S55:S73" si="0">IF(ROUNDUP(I55+J55-17.5-1,0)&lt;0,"None","&gt;="&amp;ROUNDUP(I55+J55-17.5-1,0)&amp;" mm")</f>
        <v>&gt;=15 mm</v>
      </c>
      <c r="T55" s="39"/>
      <c r="U55" s="51" t="s">
        <v>491</v>
      </c>
    </row>
    <row r="56" spans="2:21">
      <c r="B56" s="49" t="s">
        <v>492</v>
      </c>
      <c r="C56" s="34" t="s">
        <v>490</v>
      </c>
      <c r="D56" s="34">
        <v>5.4</v>
      </c>
      <c r="E56" s="34"/>
      <c r="F56" s="34" t="s">
        <v>409</v>
      </c>
      <c r="G56" s="50" t="s">
        <v>493</v>
      </c>
      <c r="H56" s="50" t="s">
        <v>243</v>
      </c>
      <c r="I56" s="36">
        <v>18.739999999999998</v>
      </c>
      <c r="J56" s="36">
        <v>6</v>
      </c>
      <c r="K56" s="36">
        <v>10.9</v>
      </c>
      <c r="L56" s="40">
        <v>10</v>
      </c>
      <c r="M56" s="34"/>
      <c r="N56" s="36"/>
      <c r="O56" s="36">
        <v>6.5</v>
      </c>
      <c r="P56" s="36"/>
      <c r="Q56" s="36" t="s">
        <v>419</v>
      </c>
      <c r="R56" s="36" t="s">
        <v>179</v>
      </c>
      <c r="S56" s="39" t="str">
        <f t="shared" si="0"/>
        <v>&gt;=7 mm</v>
      </c>
      <c r="T56" s="39"/>
      <c r="U56" s="51" t="s">
        <v>494</v>
      </c>
    </row>
    <row r="57" spans="2:21">
      <c r="B57" s="49" t="s">
        <v>201</v>
      </c>
      <c r="C57" s="34" t="s">
        <v>490</v>
      </c>
      <c r="D57" s="34">
        <v>7.2</v>
      </c>
      <c r="E57" s="34"/>
      <c r="F57" s="34" t="s">
        <v>409</v>
      </c>
      <c r="G57" s="50" t="s">
        <v>493</v>
      </c>
      <c r="H57" s="50" t="s">
        <v>243</v>
      </c>
      <c r="I57" s="36">
        <v>26.14</v>
      </c>
      <c r="J57" s="36">
        <v>6.23</v>
      </c>
      <c r="K57" s="36">
        <v>13.3</v>
      </c>
      <c r="L57" s="40">
        <v>10</v>
      </c>
      <c r="M57" s="34"/>
      <c r="N57" s="36"/>
      <c r="O57" s="36">
        <v>11.6</v>
      </c>
      <c r="P57" s="36"/>
      <c r="Q57" s="36" t="s">
        <v>419</v>
      </c>
      <c r="R57" s="36" t="s">
        <v>179</v>
      </c>
      <c r="S57" s="39" t="str">
        <f t="shared" si="0"/>
        <v>&gt;=14 mm</v>
      </c>
      <c r="T57" s="39"/>
      <c r="U57" s="51" t="s">
        <v>495</v>
      </c>
    </row>
    <row r="58" spans="2:21">
      <c r="B58" s="49" t="s">
        <v>210</v>
      </c>
      <c r="C58" s="34" t="s">
        <v>490</v>
      </c>
      <c r="D58" s="34">
        <v>10.3</v>
      </c>
      <c r="E58" s="34"/>
      <c r="F58" s="34" t="s">
        <v>409</v>
      </c>
      <c r="G58" s="50" t="s">
        <v>421</v>
      </c>
      <c r="H58" s="50" t="s">
        <v>243</v>
      </c>
      <c r="I58" s="36">
        <v>9.57</v>
      </c>
      <c r="J58" s="36">
        <v>7.78</v>
      </c>
      <c r="K58" s="36">
        <v>3.4782608695652173</v>
      </c>
      <c r="L58" s="40">
        <v>2</v>
      </c>
      <c r="M58" s="34"/>
      <c r="N58" s="36"/>
      <c r="O58" s="36"/>
      <c r="P58" s="36"/>
      <c r="Q58" s="36" t="s">
        <v>479</v>
      </c>
      <c r="R58" s="36" t="s">
        <v>496</v>
      </c>
      <c r="S58" s="39" t="str">
        <f t="shared" si="0"/>
        <v>None</v>
      </c>
      <c r="T58" s="39"/>
      <c r="U58" s="51" t="s">
        <v>497</v>
      </c>
    </row>
    <row r="59" spans="2:21">
      <c r="B59" s="49" t="s">
        <v>131</v>
      </c>
      <c r="C59" s="34" t="s">
        <v>490</v>
      </c>
      <c r="D59" s="34">
        <v>12</v>
      </c>
      <c r="E59" s="34"/>
      <c r="F59" s="34" t="s">
        <v>409</v>
      </c>
      <c r="G59" s="50" t="s">
        <v>418</v>
      </c>
      <c r="H59" s="50" t="s">
        <v>243</v>
      </c>
      <c r="I59" s="36">
        <v>16.5</v>
      </c>
      <c r="J59" s="36">
        <v>6.44</v>
      </c>
      <c r="K59" s="36">
        <v>7.8461538461538449</v>
      </c>
      <c r="L59" s="40">
        <v>3</v>
      </c>
      <c r="M59" s="34"/>
      <c r="N59" s="36"/>
      <c r="O59" s="36">
        <v>5</v>
      </c>
      <c r="P59" s="36"/>
      <c r="Q59" s="36" t="s">
        <v>479</v>
      </c>
      <c r="R59" s="36" t="s">
        <v>179</v>
      </c>
      <c r="S59" s="39" t="str">
        <f t="shared" si="0"/>
        <v>&gt;=5 mm</v>
      </c>
      <c r="T59" s="39"/>
      <c r="U59" s="51" t="s">
        <v>498</v>
      </c>
    </row>
    <row r="60" spans="2:21">
      <c r="B60" s="49" t="s">
        <v>113</v>
      </c>
      <c r="C60" s="34" t="s">
        <v>490</v>
      </c>
      <c r="D60" s="34">
        <v>6</v>
      </c>
      <c r="E60" s="34"/>
      <c r="F60" s="34" t="s">
        <v>409</v>
      </c>
      <c r="G60" s="50" t="s">
        <v>418</v>
      </c>
      <c r="H60" s="50" t="s">
        <v>243</v>
      </c>
      <c r="I60" s="36">
        <f>23.3-J60</f>
        <v>16.8</v>
      </c>
      <c r="J60" s="36">
        <v>6.5</v>
      </c>
      <c r="K60" s="36">
        <v>9</v>
      </c>
      <c r="L60" s="40">
        <v>3</v>
      </c>
      <c r="M60" s="34"/>
      <c r="N60" s="36"/>
      <c r="O60" s="36">
        <v>5</v>
      </c>
      <c r="P60" s="36"/>
      <c r="Q60" s="36" t="s">
        <v>479</v>
      </c>
      <c r="R60" s="36" t="s">
        <v>179</v>
      </c>
      <c r="S60" s="39" t="str">
        <f t="shared" si="0"/>
        <v>&gt;=5 mm</v>
      </c>
      <c r="T60" s="39"/>
      <c r="U60" s="51" t="s">
        <v>499</v>
      </c>
    </row>
    <row r="61" spans="2:21">
      <c r="B61" s="49" t="s">
        <v>134</v>
      </c>
      <c r="C61" s="34" t="s">
        <v>490</v>
      </c>
      <c r="D61" s="34">
        <v>6</v>
      </c>
      <c r="E61" s="34"/>
      <c r="F61" s="34" t="s">
        <v>409</v>
      </c>
      <c r="G61" s="50" t="s">
        <v>421</v>
      </c>
      <c r="H61" s="50" t="s">
        <v>243</v>
      </c>
      <c r="I61" s="36">
        <f>32.4-J61</f>
        <v>24.799999999999997</v>
      </c>
      <c r="J61" s="36">
        <v>7.6</v>
      </c>
      <c r="K61" s="36">
        <v>12.6</v>
      </c>
      <c r="L61" s="40">
        <v>3</v>
      </c>
      <c r="M61" s="34"/>
      <c r="N61" s="36"/>
      <c r="O61" s="36">
        <v>11</v>
      </c>
      <c r="P61" s="36"/>
      <c r="Q61" s="36" t="s">
        <v>479</v>
      </c>
      <c r="R61" s="36" t="s">
        <v>179</v>
      </c>
      <c r="S61" s="39" t="str">
        <f t="shared" si="0"/>
        <v>&gt;=14 mm</v>
      </c>
      <c r="T61" s="39"/>
      <c r="U61" s="51" t="s">
        <v>500</v>
      </c>
    </row>
    <row r="62" spans="2:21">
      <c r="B62" s="49" t="s">
        <v>123</v>
      </c>
      <c r="C62" s="34" t="s">
        <v>490</v>
      </c>
      <c r="D62" s="34">
        <v>8</v>
      </c>
      <c r="E62" s="34"/>
      <c r="F62" s="34" t="s">
        <v>409</v>
      </c>
      <c r="G62" s="50" t="s">
        <v>418</v>
      </c>
      <c r="H62" s="50" t="s">
        <v>243</v>
      </c>
      <c r="I62" s="36">
        <f>23.3-J62</f>
        <v>16.700000000000003</v>
      </c>
      <c r="J62" s="36">
        <v>6.6</v>
      </c>
      <c r="K62" s="36">
        <v>7.0188679245283021</v>
      </c>
      <c r="L62" s="40">
        <v>3</v>
      </c>
      <c r="M62" s="34"/>
      <c r="N62" s="36"/>
      <c r="O62" s="36">
        <v>6</v>
      </c>
      <c r="P62" s="36"/>
      <c r="Q62" s="36" t="s">
        <v>479</v>
      </c>
      <c r="R62" s="36" t="s">
        <v>179</v>
      </c>
      <c r="S62" s="39" t="str">
        <f t="shared" si="0"/>
        <v>&gt;=5 mm</v>
      </c>
      <c r="T62" s="39"/>
      <c r="U62" s="51" t="s">
        <v>501</v>
      </c>
    </row>
    <row r="63" spans="2:21">
      <c r="B63" s="49" t="s">
        <v>138</v>
      </c>
      <c r="C63" s="34" t="s">
        <v>490</v>
      </c>
      <c r="D63" s="34">
        <v>8</v>
      </c>
      <c r="E63" s="34"/>
      <c r="F63" s="34" t="s">
        <v>409</v>
      </c>
      <c r="G63" s="50" t="s">
        <v>421</v>
      </c>
      <c r="H63" s="50" t="s">
        <v>243</v>
      </c>
      <c r="I63" s="36">
        <v>24.2</v>
      </c>
      <c r="J63" s="36">
        <v>7.7</v>
      </c>
      <c r="K63" s="36">
        <v>10.4</v>
      </c>
      <c r="L63" s="40">
        <v>3</v>
      </c>
      <c r="M63" s="34"/>
      <c r="N63" s="36"/>
      <c r="O63" s="36">
        <v>12</v>
      </c>
      <c r="P63" s="36"/>
      <c r="Q63" s="36" t="s">
        <v>479</v>
      </c>
      <c r="R63" s="36" t="s">
        <v>179</v>
      </c>
      <c r="S63" s="39" t="str">
        <f t="shared" si="0"/>
        <v>&gt;=14 mm</v>
      </c>
      <c r="T63" s="39"/>
      <c r="U63" s="51" t="s">
        <v>502</v>
      </c>
    </row>
    <row r="64" spans="2:21">
      <c r="B64" s="49" t="s">
        <v>146</v>
      </c>
      <c r="C64" s="34" t="s">
        <v>490</v>
      </c>
      <c r="D64" s="34">
        <v>12</v>
      </c>
      <c r="E64" s="34"/>
      <c r="F64" s="34" t="s">
        <v>409</v>
      </c>
      <c r="G64" s="50" t="s">
        <v>421</v>
      </c>
      <c r="H64" s="50" t="s">
        <v>243</v>
      </c>
      <c r="I64" s="36">
        <v>16.7</v>
      </c>
      <c r="J64" s="36">
        <v>6.5</v>
      </c>
      <c r="K64" s="36">
        <v>9.0566037735849054</v>
      </c>
      <c r="L64" s="40">
        <v>5</v>
      </c>
      <c r="M64" s="34"/>
      <c r="N64" s="36"/>
      <c r="O64" s="36">
        <v>5</v>
      </c>
      <c r="P64" s="36"/>
      <c r="Q64" s="36" t="s">
        <v>479</v>
      </c>
      <c r="R64" s="36" t="s">
        <v>179</v>
      </c>
      <c r="S64" s="39" t="str">
        <f t="shared" si="0"/>
        <v>&gt;=5 mm</v>
      </c>
      <c r="T64" s="39"/>
      <c r="U64" s="51" t="s">
        <v>503</v>
      </c>
    </row>
    <row r="65" spans="2:21">
      <c r="B65" s="49" t="s">
        <v>147</v>
      </c>
      <c r="C65" s="34" t="s">
        <v>490</v>
      </c>
      <c r="D65" s="34">
        <v>12</v>
      </c>
      <c r="E65" s="34"/>
      <c r="F65" s="34" t="s">
        <v>409</v>
      </c>
      <c r="G65" s="50" t="s">
        <v>410</v>
      </c>
      <c r="H65" s="50" t="s">
        <v>243</v>
      </c>
      <c r="I65" s="36">
        <v>10.199999999999999</v>
      </c>
      <c r="J65" s="36">
        <v>7.59</v>
      </c>
      <c r="K65" s="36">
        <v>4.28</v>
      </c>
      <c r="L65" s="40">
        <v>5</v>
      </c>
      <c r="M65" s="34"/>
      <c r="N65" s="36"/>
      <c r="O65" s="36">
        <v>5</v>
      </c>
      <c r="P65" s="36"/>
      <c r="Q65" s="36" t="s">
        <v>479</v>
      </c>
      <c r="R65" s="36" t="s">
        <v>496</v>
      </c>
      <c r="S65" s="39" t="str">
        <f t="shared" si="0"/>
        <v>None</v>
      </c>
      <c r="T65" s="39"/>
      <c r="U65" s="51" t="s">
        <v>504</v>
      </c>
    </row>
    <row r="66" spans="2:21">
      <c r="B66" s="49" t="s">
        <v>148</v>
      </c>
      <c r="C66" s="34" t="s">
        <v>490</v>
      </c>
      <c r="D66" s="34">
        <v>12</v>
      </c>
      <c r="E66" s="34"/>
      <c r="F66" s="34" t="s">
        <v>409</v>
      </c>
      <c r="G66" s="50" t="s">
        <v>410</v>
      </c>
      <c r="H66" s="50" t="s">
        <v>243</v>
      </c>
      <c r="I66" s="36">
        <v>10.199999999999999</v>
      </c>
      <c r="J66" s="36">
        <v>7.59</v>
      </c>
      <c r="K66" s="36">
        <v>2.04</v>
      </c>
      <c r="L66" s="40">
        <v>5</v>
      </c>
      <c r="M66" s="34"/>
      <c r="N66" s="36"/>
      <c r="O66" s="36">
        <v>5</v>
      </c>
      <c r="P66" s="36"/>
      <c r="Q66" s="36" t="s">
        <v>479</v>
      </c>
      <c r="R66" s="36" t="s">
        <v>496</v>
      </c>
      <c r="S66" s="39" t="str">
        <f t="shared" si="0"/>
        <v>None</v>
      </c>
      <c r="T66" s="39"/>
      <c r="U66" s="51" t="s">
        <v>505</v>
      </c>
    </row>
    <row r="67" spans="2:21">
      <c r="B67" s="49" t="s">
        <v>117</v>
      </c>
      <c r="C67" s="34" t="s">
        <v>490</v>
      </c>
      <c r="D67" s="34">
        <v>6</v>
      </c>
      <c r="E67" s="34"/>
      <c r="F67" s="34" t="s">
        <v>409</v>
      </c>
      <c r="G67" s="50" t="s">
        <v>418</v>
      </c>
      <c r="H67" s="50" t="s">
        <v>243</v>
      </c>
      <c r="I67" s="36">
        <v>19.100000000000001</v>
      </c>
      <c r="J67" s="36">
        <v>8.4</v>
      </c>
      <c r="K67" s="36">
        <v>10</v>
      </c>
      <c r="L67" s="40">
        <v>5</v>
      </c>
      <c r="M67" s="34"/>
      <c r="N67" s="36"/>
      <c r="O67" s="36">
        <v>5.6</v>
      </c>
      <c r="P67" s="36"/>
      <c r="Q67" s="36" t="s">
        <v>479</v>
      </c>
      <c r="R67" s="36" t="s">
        <v>179</v>
      </c>
      <c r="S67" s="39" t="str">
        <f t="shared" si="0"/>
        <v>&gt;=9 mm</v>
      </c>
      <c r="T67" s="39"/>
      <c r="U67" s="51" t="s">
        <v>506</v>
      </c>
    </row>
    <row r="68" spans="2:21">
      <c r="B68" s="49" t="s">
        <v>507</v>
      </c>
      <c r="C68" s="34" t="s">
        <v>490</v>
      </c>
      <c r="D68" s="34">
        <v>7.6</v>
      </c>
      <c r="E68" s="34"/>
      <c r="F68" s="34" t="s">
        <v>409</v>
      </c>
      <c r="G68" s="50" t="s">
        <v>410</v>
      </c>
      <c r="H68" s="50" t="s">
        <v>243</v>
      </c>
      <c r="I68" s="36">
        <v>8.8000000000000007</v>
      </c>
      <c r="J68" s="83">
        <v>3.65</v>
      </c>
      <c r="K68" s="36">
        <v>2</v>
      </c>
      <c r="L68" s="40">
        <v>5</v>
      </c>
      <c r="M68" s="34"/>
      <c r="N68" s="36"/>
      <c r="O68" s="36">
        <v>6</v>
      </c>
      <c r="P68" s="36"/>
      <c r="Q68" s="36" t="s">
        <v>479</v>
      </c>
      <c r="R68" s="36" t="s">
        <v>179</v>
      </c>
      <c r="S68" s="39" t="str">
        <f t="shared" si="0"/>
        <v>None</v>
      </c>
      <c r="T68" s="39"/>
      <c r="U68" s="51" t="s">
        <v>508</v>
      </c>
    </row>
    <row r="69" spans="2:21">
      <c r="B69" s="49" t="s">
        <v>124</v>
      </c>
      <c r="C69" s="34" t="s">
        <v>490</v>
      </c>
      <c r="D69" s="34">
        <v>8</v>
      </c>
      <c r="E69" s="34"/>
      <c r="F69" s="34" t="s">
        <v>409</v>
      </c>
      <c r="G69" s="50" t="s">
        <v>418</v>
      </c>
      <c r="H69" s="50" t="s">
        <v>243</v>
      </c>
      <c r="I69" s="36">
        <v>19.09</v>
      </c>
      <c r="J69" s="36">
        <v>7.11</v>
      </c>
      <c r="K69" s="36">
        <v>6.1276595744680842</v>
      </c>
      <c r="L69" s="40">
        <v>5</v>
      </c>
      <c r="M69" s="34"/>
      <c r="N69" s="36"/>
      <c r="O69" s="36">
        <v>6.2</v>
      </c>
      <c r="P69" s="36"/>
      <c r="Q69" s="36" t="s">
        <v>479</v>
      </c>
      <c r="R69" s="36" t="s">
        <v>179</v>
      </c>
      <c r="S69" s="39" t="str">
        <f t="shared" si="0"/>
        <v>&gt;=8 mm</v>
      </c>
      <c r="T69" s="39"/>
      <c r="U69" s="51" t="s">
        <v>509</v>
      </c>
    </row>
    <row r="70" spans="2:21">
      <c r="B70" s="49" t="s">
        <v>125</v>
      </c>
      <c r="C70" s="34" t="s">
        <v>490</v>
      </c>
      <c r="D70" s="34">
        <v>8.42</v>
      </c>
      <c r="E70" s="34"/>
      <c r="F70" s="34" t="s">
        <v>409</v>
      </c>
      <c r="G70" s="50" t="s">
        <v>410</v>
      </c>
      <c r="H70" s="50" t="s">
        <v>243</v>
      </c>
      <c r="I70" s="36">
        <v>11.95</v>
      </c>
      <c r="J70" s="83">
        <v>2.79</v>
      </c>
      <c r="K70" s="36">
        <v>3.044776119402985</v>
      </c>
      <c r="L70" s="40">
        <v>5</v>
      </c>
      <c r="M70" s="34"/>
      <c r="N70" s="36"/>
      <c r="O70" s="36">
        <v>7</v>
      </c>
      <c r="P70" s="36"/>
      <c r="Q70" s="36" t="s">
        <v>479</v>
      </c>
      <c r="R70" s="36" t="s">
        <v>179</v>
      </c>
      <c r="S70" s="39" t="str">
        <f t="shared" si="0"/>
        <v>None</v>
      </c>
      <c r="T70" s="39"/>
      <c r="U70" s="69" t="s">
        <v>510</v>
      </c>
    </row>
    <row r="71" spans="2:21">
      <c r="B71" s="49" t="s">
        <v>511</v>
      </c>
      <c r="C71" s="34" t="s">
        <v>490</v>
      </c>
      <c r="D71" s="34">
        <v>8.5</v>
      </c>
      <c r="E71" s="34"/>
      <c r="F71" s="34" t="s">
        <v>409</v>
      </c>
      <c r="G71" s="50" t="s">
        <v>421</v>
      </c>
      <c r="H71" s="50" t="s">
        <v>243</v>
      </c>
      <c r="I71" s="36">
        <v>9.26</v>
      </c>
      <c r="J71" s="36">
        <v>5.85</v>
      </c>
      <c r="K71" s="36">
        <v>2</v>
      </c>
      <c r="L71" s="40">
        <v>5</v>
      </c>
      <c r="M71" s="34"/>
      <c r="N71" s="36"/>
      <c r="O71" s="36">
        <v>5</v>
      </c>
      <c r="P71" s="36"/>
      <c r="Q71" s="36" t="s">
        <v>479</v>
      </c>
      <c r="R71" s="36" t="s">
        <v>179</v>
      </c>
      <c r="S71" s="39" t="str">
        <f t="shared" si="0"/>
        <v>None</v>
      </c>
      <c r="T71" s="39"/>
      <c r="U71" s="51" t="s">
        <v>512</v>
      </c>
    </row>
    <row r="72" spans="2:21">
      <c r="B72" s="49" t="s">
        <v>135</v>
      </c>
      <c r="C72" s="34" t="s">
        <v>490</v>
      </c>
      <c r="D72" s="34">
        <v>5</v>
      </c>
      <c r="E72" s="34"/>
      <c r="F72" s="34" t="s">
        <v>409</v>
      </c>
      <c r="G72" s="50" t="s">
        <v>421</v>
      </c>
      <c r="H72" s="50" t="s">
        <v>243</v>
      </c>
      <c r="I72" s="36">
        <v>24.1</v>
      </c>
      <c r="J72" s="36">
        <v>6.1</v>
      </c>
      <c r="K72" s="36">
        <v>10.4</v>
      </c>
      <c r="L72" s="40">
        <v>5</v>
      </c>
      <c r="M72" s="34"/>
      <c r="N72" s="36"/>
      <c r="O72" s="36"/>
      <c r="P72" s="36"/>
      <c r="Q72" s="36" t="s">
        <v>479</v>
      </c>
      <c r="R72" s="36" t="s">
        <v>179</v>
      </c>
      <c r="S72" s="39" t="str">
        <f t="shared" si="0"/>
        <v>&gt;=12 mm</v>
      </c>
      <c r="T72" s="39"/>
      <c r="U72" s="51" t="s">
        <v>513</v>
      </c>
    </row>
    <row r="73" spans="2:21">
      <c r="B73" s="49" t="s">
        <v>136</v>
      </c>
      <c r="C73" s="34" t="s">
        <v>490</v>
      </c>
      <c r="D73" s="34">
        <v>6</v>
      </c>
      <c r="E73" s="34"/>
      <c r="F73" s="34" t="s">
        <v>409</v>
      </c>
      <c r="G73" s="50" t="s">
        <v>421</v>
      </c>
      <c r="H73" s="50" t="s">
        <v>243</v>
      </c>
      <c r="I73" s="36">
        <v>21.2</v>
      </c>
      <c r="J73" s="36">
        <v>10.6</v>
      </c>
      <c r="K73" s="36">
        <v>13</v>
      </c>
      <c r="L73" s="40">
        <v>1</v>
      </c>
      <c r="M73" s="34"/>
      <c r="N73" s="36"/>
      <c r="O73" s="36">
        <v>7.1</v>
      </c>
      <c r="P73" s="36"/>
      <c r="Q73" s="36" t="s">
        <v>479</v>
      </c>
      <c r="R73" s="36" t="s">
        <v>179</v>
      </c>
      <c r="S73" s="39" t="str">
        <f t="shared" si="0"/>
        <v>&gt;=14 mm</v>
      </c>
      <c r="T73" s="39"/>
      <c r="U73" s="51" t="s">
        <v>514</v>
      </c>
    </row>
    <row r="74" spans="2:21">
      <c r="B74" s="28" t="s">
        <v>197</v>
      </c>
      <c r="C74" s="34" t="s">
        <v>440</v>
      </c>
      <c r="D74" s="34">
        <v>100</v>
      </c>
      <c r="E74" s="34"/>
      <c r="F74" s="34" t="s">
        <v>81</v>
      </c>
      <c r="G74" s="50" t="s">
        <v>424</v>
      </c>
      <c r="H74" s="50" t="s">
        <v>515</v>
      </c>
      <c r="I74" s="36"/>
      <c r="J74" s="36">
        <v>17.526</v>
      </c>
      <c r="K74" s="36"/>
      <c r="L74" s="40">
        <v>1</v>
      </c>
      <c r="M74" s="34"/>
      <c r="N74" s="36">
        <v>5</v>
      </c>
      <c r="O74" s="36"/>
      <c r="P74" s="37"/>
      <c r="Q74" s="36" t="s">
        <v>479</v>
      </c>
      <c r="R74" s="36" t="s">
        <v>179</v>
      </c>
      <c r="S74" s="36" t="s">
        <v>413</v>
      </c>
      <c r="T74" s="36"/>
      <c r="U74" s="51"/>
    </row>
    <row r="75" spans="2:21">
      <c r="B75" s="49" t="s">
        <v>197</v>
      </c>
      <c r="C75" s="34" t="s">
        <v>486</v>
      </c>
      <c r="D75" s="34">
        <v>100</v>
      </c>
      <c r="E75" s="34"/>
      <c r="F75" s="34" t="s">
        <v>516</v>
      </c>
      <c r="G75" s="50" t="s">
        <v>517</v>
      </c>
      <c r="H75" s="50" t="s">
        <v>518</v>
      </c>
      <c r="I75" s="36"/>
      <c r="J75" s="36">
        <v>17.526</v>
      </c>
      <c r="K75" s="36"/>
      <c r="L75" s="40"/>
      <c r="M75" s="34"/>
      <c r="N75" s="36">
        <v>5</v>
      </c>
      <c r="O75" s="36"/>
      <c r="P75" s="63"/>
      <c r="Q75" s="63" t="s">
        <v>488</v>
      </c>
      <c r="R75" s="36" t="s">
        <v>179</v>
      </c>
      <c r="S75" s="39" t="s">
        <v>413</v>
      </c>
      <c r="T75" s="39"/>
      <c r="U75" s="51" t="s">
        <v>519</v>
      </c>
    </row>
    <row r="76" spans="2:21">
      <c r="B76" s="49" t="s">
        <v>151</v>
      </c>
      <c r="C76" s="34" t="s">
        <v>486</v>
      </c>
      <c r="D76" s="34">
        <v>12</v>
      </c>
      <c r="E76" s="34"/>
      <c r="F76" s="34" t="s">
        <v>516</v>
      </c>
      <c r="G76" s="50" t="s">
        <v>517</v>
      </c>
      <c r="H76" s="50" t="s">
        <v>520</v>
      </c>
      <c r="I76" s="36"/>
      <c r="J76" s="36">
        <v>17.526</v>
      </c>
      <c r="K76" s="36"/>
      <c r="L76" s="40"/>
      <c r="M76" s="34"/>
      <c r="N76" s="36">
        <v>5</v>
      </c>
      <c r="O76" s="36"/>
      <c r="P76" s="63"/>
      <c r="Q76" s="63" t="s">
        <v>488</v>
      </c>
      <c r="R76" s="36" t="s">
        <v>521</v>
      </c>
      <c r="S76" s="39" t="s">
        <v>413</v>
      </c>
      <c r="T76" s="39"/>
      <c r="U76" s="51" t="s">
        <v>519</v>
      </c>
    </row>
    <row r="77" spans="2:21">
      <c r="B77" s="28" t="s">
        <v>522</v>
      </c>
      <c r="C77" s="34" t="s">
        <v>440</v>
      </c>
      <c r="D77" s="34">
        <v>12</v>
      </c>
      <c r="E77" s="34"/>
      <c r="F77" s="34" t="s">
        <v>81</v>
      </c>
      <c r="G77" s="50" t="s">
        <v>424</v>
      </c>
      <c r="H77" s="50" t="s">
        <v>429</v>
      </c>
      <c r="I77" s="36"/>
      <c r="J77" s="36">
        <v>17.526</v>
      </c>
      <c r="K77" s="36"/>
      <c r="L77" s="40">
        <v>1</v>
      </c>
      <c r="M77" s="34"/>
      <c r="N77" s="36">
        <v>5</v>
      </c>
      <c r="O77" s="36"/>
      <c r="P77" s="37"/>
      <c r="Q77" s="36" t="s">
        <v>419</v>
      </c>
      <c r="R77" s="36" t="s">
        <v>521</v>
      </c>
      <c r="S77" s="36" t="s">
        <v>413</v>
      </c>
      <c r="T77" s="36"/>
      <c r="U77" s="51"/>
    </row>
    <row r="78" spans="2:21">
      <c r="B78" s="49" t="s">
        <v>144</v>
      </c>
      <c r="C78" s="34" t="s">
        <v>440</v>
      </c>
      <c r="D78" s="34">
        <v>12</v>
      </c>
      <c r="E78" s="34"/>
      <c r="F78" s="34" t="s">
        <v>81</v>
      </c>
      <c r="G78" s="50" t="s">
        <v>424</v>
      </c>
      <c r="H78" s="50" t="s">
        <v>429</v>
      </c>
      <c r="I78" s="36">
        <v>37</v>
      </c>
      <c r="J78" s="36">
        <v>17.526</v>
      </c>
      <c r="K78" s="36"/>
      <c r="L78" s="40">
        <v>3</v>
      </c>
      <c r="M78" s="34"/>
      <c r="N78" s="36">
        <v>4</v>
      </c>
      <c r="O78" s="36"/>
      <c r="P78" s="37">
        <v>300</v>
      </c>
      <c r="Q78" s="36" t="s">
        <v>411</v>
      </c>
      <c r="R78" s="36" t="s">
        <v>521</v>
      </c>
      <c r="S78" s="36" t="s">
        <v>413</v>
      </c>
      <c r="T78" s="36"/>
      <c r="U78" s="51" t="s">
        <v>523</v>
      </c>
    </row>
    <row r="79" spans="2:21">
      <c r="B79" s="49" t="s">
        <v>140</v>
      </c>
      <c r="C79" s="34" t="s">
        <v>440</v>
      </c>
      <c r="D79" s="34">
        <v>12</v>
      </c>
      <c r="E79" s="34"/>
      <c r="F79" s="34" t="s">
        <v>81</v>
      </c>
      <c r="G79" s="50" t="s">
        <v>424</v>
      </c>
      <c r="H79" s="50" t="s">
        <v>425</v>
      </c>
      <c r="I79" s="36">
        <v>52</v>
      </c>
      <c r="J79" s="36">
        <v>17.526</v>
      </c>
      <c r="K79" s="36"/>
      <c r="L79" s="40">
        <v>5</v>
      </c>
      <c r="M79" s="34">
        <v>160</v>
      </c>
      <c r="N79" s="36">
        <f>IF(ISNUMBER(M79),1000/(2*$M79)*$N$3,"")</f>
        <v>2.5</v>
      </c>
      <c r="O79" s="36"/>
      <c r="P79" s="37">
        <v>495</v>
      </c>
      <c r="Q79" s="36" t="s">
        <v>411</v>
      </c>
      <c r="R79" s="36" t="s">
        <v>467</v>
      </c>
      <c r="S79" s="36" t="s">
        <v>413</v>
      </c>
      <c r="T79" s="36"/>
      <c r="U79" s="51" t="s">
        <v>524</v>
      </c>
    </row>
    <row r="80" spans="2:21">
      <c r="B80" s="49" t="s">
        <v>162</v>
      </c>
      <c r="C80" s="34" t="s">
        <v>486</v>
      </c>
      <c r="D80" s="34">
        <v>16</v>
      </c>
      <c r="E80" s="34"/>
      <c r="F80" s="34" t="s">
        <v>516</v>
      </c>
      <c r="G80" s="50" t="s">
        <v>517</v>
      </c>
      <c r="H80" s="50" t="s">
        <v>520</v>
      </c>
      <c r="I80" s="36"/>
      <c r="J80" s="36">
        <v>17.526</v>
      </c>
      <c r="K80" s="36"/>
      <c r="L80" s="40"/>
      <c r="M80" s="34"/>
      <c r="N80" s="36">
        <v>5</v>
      </c>
      <c r="O80" s="36"/>
      <c r="P80" s="63"/>
      <c r="Q80" s="63" t="s">
        <v>488</v>
      </c>
      <c r="R80" s="36" t="s">
        <v>521</v>
      </c>
      <c r="S80" s="39" t="s">
        <v>413</v>
      </c>
      <c r="T80" s="39"/>
      <c r="U80" s="51" t="s">
        <v>519</v>
      </c>
    </row>
    <row r="81" spans="2:21">
      <c r="B81" s="28" t="s">
        <v>525</v>
      </c>
      <c r="C81" s="34" t="s">
        <v>440</v>
      </c>
      <c r="D81" s="34">
        <v>16</v>
      </c>
      <c r="E81" s="34"/>
      <c r="F81" s="34" t="s">
        <v>81</v>
      </c>
      <c r="G81" s="50" t="s">
        <v>424</v>
      </c>
      <c r="H81" s="50" t="s">
        <v>429</v>
      </c>
      <c r="I81" s="36"/>
      <c r="J81" s="36">
        <v>17.526</v>
      </c>
      <c r="K81" s="36"/>
      <c r="L81" s="40">
        <v>1</v>
      </c>
      <c r="M81" s="34"/>
      <c r="N81" s="36">
        <v>5</v>
      </c>
      <c r="O81" s="36"/>
      <c r="P81" s="37"/>
      <c r="Q81" s="36" t="s">
        <v>419</v>
      </c>
      <c r="R81" s="36" t="s">
        <v>521</v>
      </c>
      <c r="S81" s="36" t="s">
        <v>413</v>
      </c>
      <c r="T81" s="36"/>
      <c r="U81" s="51"/>
    </row>
    <row r="82" spans="2:21">
      <c r="B82" s="49" t="s">
        <v>159</v>
      </c>
      <c r="C82" s="34" t="s">
        <v>440</v>
      </c>
      <c r="D82" s="34">
        <v>16</v>
      </c>
      <c r="E82" s="34"/>
      <c r="F82" s="34" t="s">
        <v>81</v>
      </c>
      <c r="G82" s="50" t="s">
        <v>424</v>
      </c>
      <c r="H82" s="50" t="s">
        <v>429</v>
      </c>
      <c r="I82" s="36">
        <v>36.5</v>
      </c>
      <c r="J82" s="36">
        <v>17.526</v>
      </c>
      <c r="K82" s="36"/>
      <c r="L82" s="40">
        <v>3</v>
      </c>
      <c r="M82" s="34"/>
      <c r="N82" s="36">
        <v>4</v>
      </c>
      <c r="O82" s="36"/>
      <c r="P82" s="37">
        <v>300</v>
      </c>
      <c r="Q82" s="36" t="s">
        <v>411</v>
      </c>
      <c r="R82" s="36" t="s">
        <v>521</v>
      </c>
      <c r="S82" s="36" t="s">
        <v>413</v>
      </c>
      <c r="T82" s="36"/>
      <c r="U82" s="51" t="s">
        <v>523</v>
      </c>
    </row>
    <row r="83" spans="2:21">
      <c r="B83" s="49" t="s">
        <v>155</v>
      </c>
      <c r="C83" s="34" t="s">
        <v>440</v>
      </c>
      <c r="D83" s="34">
        <v>16</v>
      </c>
      <c r="E83" s="34"/>
      <c r="F83" s="34" t="s">
        <v>81</v>
      </c>
      <c r="G83" s="50" t="s">
        <v>424</v>
      </c>
      <c r="H83" s="50" t="s">
        <v>425</v>
      </c>
      <c r="I83" s="36">
        <v>52</v>
      </c>
      <c r="J83" s="36">
        <v>17.526</v>
      </c>
      <c r="K83" s="36"/>
      <c r="L83" s="40">
        <v>5</v>
      </c>
      <c r="M83" s="34">
        <v>160</v>
      </c>
      <c r="N83" s="36">
        <f>IF(ISNUMBER(M83),1000/(2*$M83)*$N$3,"")</f>
        <v>2.5</v>
      </c>
      <c r="O83" s="36"/>
      <c r="P83" s="37">
        <v>495</v>
      </c>
      <c r="Q83" s="36" t="s">
        <v>411</v>
      </c>
      <c r="R83" s="36" t="s">
        <v>467</v>
      </c>
      <c r="S83" s="36" t="s">
        <v>413</v>
      </c>
      <c r="T83" s="36"/>
      <c r="U83" s="51" t="s">
        <v>526</v>
      </c>
    </row>
    <row r="84" spans="2:21">
      <c r="B84" s="49" t="s">
        <v>172</v>
      </c>
      <c r="C84" s="34" t="s">
        <v>486</v>
      </c>
      <c r="D84" s="34">
        <v>25</v>
      </c>
      <c r="E84" s="34"/>
      <c r="F84" s="34" t="s">
        <v>516</v>
      </c>
      <c r="G84" s="50" t="s">
        <v>517</v>
      </c>
      <c r="H84" s="50" t="s">
        <v>520</v>
      </c>
      <c r="I84" s="36"/>
      <c r="J84" s="36">
        <v>17.526</v>
      </c>
      <c r="K84" s="36"/>
      <c r="L84" s="40"/>
      <c r="M84" s="34"/>
      <c r="N84" s="36">
        <v>5</v>
      </c>
      <c r="O84" s="36"/>
      <c r="P84" s="63"/>
      <c r="Q84" s="63" t="s">
        <v>488</v>
      </c>
      <c r="R84" s="36" t="s">
        <v>521</v>
      </c>
      <c r="S84" s="39" t="s">
        <v>413</v>
      </c>
      <c r="T84" s="39"/>
      <c r="U84" s="51" t="s">
        <v>519</v>
      </c>
    </row>
    <row r="85" spans="2:21">
      <c r="B85" s="28" t="s">
        <v>527</v>
      </c>
      <c r="C85" s="34" t="s">
        <v>440</v>
      </c>
      <c r="D85" s="34">
        <v>25</v>
      </c>
      <c r="E85" s="34"/>
      <c r="F85" s="34" t="s">
        <v>81</v>
      </c>
      <c r="G85" s="50" t="s">
        <v>424</v>
      </c>
      <c r="H85" s="50" t="s">
        <v>429</v>
      </c>
      <c r="I85" s="36"/>
      <c r="J85" s="36">
        <v>17.526</v>
      </c>
      <c r="K85" s="36"/>
      <c r="L85" s="40">
        <v>1</v>
      </c>
      <c r="M85" s="34"/>
      <c r="N85" s="36">
        <v>5</v>
      </c>
      <c r="O85" s="36"/>
      <c r="P85" s="37"/>
      <c r="Q85" s="36" t="s">
        <v>419</v>
      </c>
      <c r="R85" s="36" t="s">
        <v>521</v>
      </c>
      <c r="S85" s="36" t="s">
        <v>413</v>
      </c>
      <c r="T85" s="36"/>
      <c r="U85" s="51"/>
    </row>
    <row r="86" spans="2:21">
      <c r="B86" s="49" t="s">
        <v>169</v>
      </c>
      <c r="C86" s="34" t="s">
        <v>440</v>
      </c>
      <c r="D86" s="34">
        <v>25</v>
      </c>
      <c r="E86" s="34"/>
      <c r="F86" s="34" t="s">
        <v>81</v>
      </c>
      <c r="G86" s="50" t="s">
        <v>424</v>
      </c>
      <c r="H86" s="50" t="s">
        <v>429</v>
      </c>
      <c r="I86" s="36">
        <v>39.5</v>
      </c>
      <c r="J86" s="36">
        <v>17.526</v>
      </c>
      <c r="K86" s="36"/>
      <c r="L86" s="40">
        <v>3</v>
      </c>
      <c r="M86" s="34"/>
      <c r="N86" s="36">
        <v>4</v>
      </c>
      <c r="O86" s="36"/>
      <c r="P86" s="37">
        <v>300</v>
      </c>
      <c r="Q86" s="36" t="s">
        <v>411</v>
      </c>
      <c r="R86" s="36" t="s">
        <v>521</v>
      </c>
      <c r="S86" s="36" t="s">
        <v>413</v>
      </c>
      <c r="T86" s="36"/>
      <c r="U86" s="51" t="s">
        <v>523</v>
      </c>
    </row>
    <row r="87" spans="2:21">
      <c r="B87" s="49" t="s">
        <v>165</v>
      </c>
      <c r="C87" s="34" t="s">
        <v>440</v>
      </c>
      <c r="D87" s="34">
        <v>25</v>
      </c>
      <c r="E87" s="34"/>
      <c r="F87" s="34" t="s">
        <v>81</v>
      </c>
      <c r="G87" s="50" t="s">
        <v>424</v>
      </c>
      <c r="H87" s="50" t="s">
        <v>425</v>
      </c>
      <c r="I87" s="36">
        <v>45.5</v>
      </c>
      <c r="J87" s="36">
        <v>17.526</v>
      </c>
      <c r="K87" s="36"/>
      <c r="L87" s="40">
        <v>5</v>
      </c>
      <c r="M87" s="34">
        <v>160</v>
      </c>
      <c r="N87" s="36">
        <f>IF(ISNUMBER(M87),1000/(2*$M87)*$N$3,"")</f>
        <v>2.5</v>
      </c>
      <c r="O87" s="36"/>
      <c r="P87" s="37">
        <v>495</v>
      </c>
      <c r="Q87" s="36" t="s">
        <v>411</v>
      </c>
      <c r="R87" s="36" t="s">
        <v>467</v>
      </c>
      <c r="S87" s="36" t="s">
        <v>413</v>
      </c>
      <c r="T87" s="36"/>
      <c r="U87" s="51" t="s">
        <v>528</v>
      </c>
    </row>
    <row r="88" spans="2:21">
      <c r="B88" s="49" t="s">
        <v>216</v>
      </c>
      <c r="C88" s="34" t="s">
        <v>440</v>
      </c>
      <c r="D88" s="34">
        <v>35</v>
      </c>
      <c r="E88" s="34"/>
      <c r="F88" s="34" t="s">
        <v>81</v>
      </c>
      <c r="G88" s="50" t="s">
        <v>529</v>
      </c>
      <c r="H88" s="50" t="s">
        <v>243</v>
      </c>
      <c r="I88" s="36"/>
      <c r="J88" s="36">
        <v>17.526</v>
      </c>
      <c r="K88" s="36"/>
      <c r="L88" s="40"/>
      <c r="M88" s="34"/>
      <c r="N88" s="36">
        <v>3.5</v>
      </c>
      <c r="O88" s="36"/>
      <c r="P88" s="63"/>
      <c r="Q88" s="63" t="s">
        <v>411</v>
      </c>
      <c r="R88" s="36" t="s">
        <v>179</v>
      </c>
      <c r="S88" s="39" t="s">
        <v>413</v>
      </c>
      <c r="T88" s="39" t="s">
        <v>129</v>
      </c>
      <c r="U88" s="69" t="s">
        <v>530</v>
      </c>
    </row>
    <row r="89" spans="2:21">
      <c r="B89" s="49" t="s">
        <v>182</v>
      </c>
      <c r="C89" s="34" t="s">
        <v>486</v>
      </c>
      <c r="D89" s="34">
        <v>35</v>
      </c>
      <c r="E89" s="34"/>
      <c r="F89" s="34" t="s">
        <v>516</v>
      </c>
      <c r="G89" s="50" t="s">
        <v>517</v>
      </c>
      <c r="H89" s="50" t="s">
        <v>531</v>
      </c>
      <c r="I89" s="36"/>
      <c r="J89" s="36">
        <v>17.526</v>
      </c>
      <c r="K89" s="36"/>
      <c r="L89" s="40"/>
      <c r="M89" s="34"/>
      <c r="N89" s="36">
        <v>5</v>
      </c>
      <c r="O89" s="36"/>
      <c r="P89" s="63"/>
      <c r="Q89" s="63" t="s">
        <v>488</v>
      </c>
      <c r="R89" s="36" t="s">
        <v>467</v>
      </c>
      <c r="S89" s="39" t="s">
        <v>413</v>
      </c>
      <c r="T89" s="39"/>
      <c r="U89" s="51" t="s">
        <v>519</v>
      </c>
    </row>
    <row r="90" spans="2:21">
      <c r="B90" s="28" t="s">
        <v>532</v>
      </c>
      <c r="C90" s="34" t="s">
        <v>440</v>
      </c>
      <c r="D90" s="34">
        <v>35</v>
      </c>
      <c r="E90" s="34"/>
      <c r="F90" s="34" t="s">
        <v>81</v>
      </c>
      <c r="G90" s="50" t="s">
        <v>424</v>
      </c>
      <c r="H90" s="50" t="s">
        <v>429</v>
      </c>
      <c r="I90" s="36"/>
      <c r="J90" s="36">
        <v>17.526</v>
      </c>
      <c r="K90" s="36"/>
      <c r="L90" s="40">
        <v>1</v>
      </c>
      <c r="M90" s="34"/>
      <c r="N90" s="36">
        <v>5</v>
      </c>
      <c r="O90" s="36"/>
      <c r="P90" s="37"/>
      <c r="Q90" s="36" t="s">
        <v>419</v>
      </c>
      <c r="R90" s="36" t="s">
        <v>521</v>
      </c>
      <c r="S90" s="36" t="s">
        <v>413</v>
      </c>
      <c r="T90" s="36"/>
      <c r="U90" s="51"/>
    </row>
    <row r="91" spans="2:21">
      <c r="B91" s="49" t="s">
        <v>221</v>
      </c>
      <c r="C91" s="34" t="s">
        <v>440</v>
      </c>
      <c r="D91" s="34">
        <v>35</v>
      </c>
      <c r="E91" s="34"/>
      <c r="F91" s="34" t="s">
        <v>81</v>
      </c>
      <c r="G91" s="50" t="s">
        <v>424</v>
      </c>
      <c r="H91" s="50" t="s">
        <v>429</v>
      </c>
      <c r="I91" s="36">
        <v>36.5</v>
      </c>
      <c r="J91" s="36">
        <v>17.526</v>
      </c>
      <c r="K91" s="36"/>
      <c r="L91" s="40">
        <v>3</v>
      </c>
      <c r="M91" s="34"/>
      <c r="N91" s="36">
        <v>4</v>
      </c>
      <c r="O91" s="36"/>
      <c r="P91" s="37">
        <v>300</v>
      </c>
      <c r="Q91" s="36" t="s">
        <v>411</v>
      </c>
      <c r="R91" s="36" t="s">
        <v>521</v>
      </c>
      <c r="S91" s="36" t="s">
        <v>413</v>
      </c>
      <c r="T91" s="36"/>
      <c r="U91" s="51" t="s">
        <v>523</v>
      </c>
    </row>
    <row r="92" spans="2:21">
      <c r="B92" s="49" t="s">
        <v>218</v>
      </c>
      <c r="C92" s="34" t="s">
        <v>440</v>
      </c>
      <c r="D92" s="34">
        <v>35</v>
      </c>
      <c r="E92" s="34"/>
      <c r="F92" s="34" t="s">
        <v>81</v>
      </c>
      <c r="G92" s="50" t="s">
        <v>424</v>
      </c>
      <c r="H92" s="50" t="s">
        <v>425</v>
      </c>
      <c r="I92" s="36">
        <v>48</v>
      </c>
      <c r="J92" s="36">
        <v>17.526</v>
      </c>
      <c r="K92" s="36"/>
      <c r="L92" s="40">
        <v>5</v>
      </c>
      <c r="M92" s="34">
        <v>160</v>
      </c>
      <c r="N92" s="36">
        <f>IF(ISNUMBER(M92),1000/(2*$M92)*$N$3,"")</f>
        <v>2.5</v>
      </c>
      <c r="O92" s="36"/>
      <c r="P92" s="37">
        <v>495</v>
      </c>
      <c r="Q92" s="36" t="s">
        <v>411</v>
      </c>
      <c r="R92" s="36" t="s">
        <v>467</v>
      </c>
      <c r="S92" s="36" t="s">
        <v>413</v>
      </c>
      <c r="T92" s="36"/>
      <c r="U92" s="51" t="s">
        <v>533</v>
      </c>
    </row>
    <row r="93" spans="2:21">
      <c r="B93" s="49" t="s">
        <v>283</v>
      </c>
      <c r="C93" s="34" t="s">
        <v>440</v>
      </c>
      <c r="D93" s="34">
        <v>50</v>
      </c>
      <c r="E93" s="34"/>
      <c r="F93" s="34" t="s">
        <v>81</v>
      </c>
      <c r="G93" s="50" t="s">
        <v>434</v>
      </c>
      <c r="H93" s="50" t="s">
        <v>534</v>
      </c>
      <c r="I93" s="36"/>
      <c r="J93" s="36">
        <v>17.526</v>
      </c>
      <c r="K93" s="36">
        <v>31.6</v>
      </c>
      <c r="L93" s="36">
        <v>12</v>
      </c>
      <c r="M93" s="34"/>
      <c r="N93" s="36">
        <v>3.45</v>
      </c>
      <c r="O93" s="36">
        <v>205</v>
      </c>
      <c r="P93" s="36"/>
      <c r="Q93" s="36" t="s">
        <v>411</v>
      </c>
      <c r="R93" s="36" t="s">
        <v>179</v>
      </c>
      <c r="S93" s="39" t="s">
        <v>413</v>
      </c>
      <c r="T93" s="39"/>
      <c r="U93" s="69" t="s">
        <v>535</v>
      </c>
    </row>
    <row r="94" spans="2:21">
      <c r="B94" s="49" t="s">
        <v>299</v>
      </c>
      <c r="C94" s="34" t="s">
        <v>440</v>
      </c>
      <c r="D94" s="34">
        <v>50</v>
      </c>
      <c r="E94" s="34"/>
      <c r="F94" s="34" t="s">
        <v>469</v>
      </c>
      <c r="G94" s="50" t="s">
        <v>452</v>
      </c>
      <c r="H94" s="50"/>
      <c r="I94" s="36"/>
      <c r="J94" s="36">
        <v>45.5</v>
      </c>
      <c r="K94" s="36"/>
      <c r="L94" s="40"/>
      <c r="M94" s="34"/>
      <c r="N94" s="36">
        <v>7.5</v>
      </c>
      <c r="O94" s="36"/>
      <c r="P94" s="37"/>
      <c r="Q94" s="36" t="s">
        <v>445</v>
      </c>
      <c r="R94" s="36" t="s">
        <v>454</v>
      </c>
      <c r="S94" s="36" t="s">
        <v>470</v>
      </c>
      <c r="T94" s="36"/>
      <c r="U94" s="69" t="s">
        <v>536</v>
      </c>
    </row>
    <row r="95" spans="2:21">
      <c r="B95" s="49" t="s">
        <v>192</v>
      </c>
      <c r="C95" s="34" t="s">
        <v>486</v>
      </c>
      <c r="D95" s="34">
        <v>50</v>
      </c>
      <c r="E95" s="34"/>
      <c r="F95" s="34" t="s">
        <v>516</v>
      </c>
      <c r="G95" s="50" t="s">
        <v>517</v>
      </c>
      <c r="H95" s="50" t="s">
        <v>531</v>
      </c>
      <c r="I95" s="36"/>
      <c r="J95" s="36">
        <v>17.526</v>
      </c>
      <c r="K95" s="36"/>
      <c r="L95" s="40"/>
      <c r="M95" s="34"/>
      <c r="N95" s="36">
        <v>5</v>
      </c>
      <c r="O95" s="36"/>
      <c r="P95" s="63"/>
      <c r="Q95" s="63" t="s">
        <v>488</v>
      </c>
      <c r="R95" s="36" t="s">
        <v>467</v>
      </c>
      <c r="S95" s="39" t="s">
        <v>413</v>
      </c>
      <c r="T95" s="39"/>
      <c r="U95" s="51" t="s">
        <v>519</v>
      </c>
    </row>
    <row r="96" spans="2:21">
      <c r="B96" s="49" t="s">
        <v>185</v>
      </c>
      <c r="C96" s="34" t="s">
        <v>440</v>
      </c>
      <c r="D96" s="34">
        <v>50</v>
      </c>
      <c r="E96" s="34"/>
      <c r="F96" s="34" t="s">
        <v>81</v>
      </c>
      <c r="G96" s="50" t="s">
        <v>424</v>
      </c>
      <c r="H96" s="50" t="s">
        <v>425</v>
      </c>
      <c r="I96" s="36">
        <v>77</v>
      </c>
      <c r="J96" s="36">
        <v>17.526</v>
      </c>
      <c r="K96" s="36"/>
      <c r="L96" s="40">
        <v>10</v>
      </c>
      <c r="M96" s="34">
        <v>200</v>
      </c>
      <c r="N96" s="36">
        <f>IF(ISNUMBER(M96),1000/(2*$M96)*$N$3,"")</f>
        <v>2</v>
      </c>
      <c r="O96" s="36"/>
      <c r="P96" s="37"/>
      <c r="Q96" s="36" t="s">
        <v>426</v>
      </c>
      <c r="R96" s="36" t="s">
        <v>467</v>
      </c>
      <c r="S96" s="36" t="s">
        <v>413</v>
      </c>
      <c r="T96" s="36"/>
      <c r="U96" s="51" t="s">
        <v>537</v>
      </c>
    </row>
    <row r="97" spans="2:21">
      <c r="B97" s="28" t="s">
        <v>184</v>
      </c>
      <c r="C97" s="34" t="s">
        <v>440</v>
      </c>
      <c r="D97" s="34">
        <v>50</v>
      </c>
      <c r="E97" s="34"/>
      <c r="F97" s="34" t="s">
        <v>81</v>
      </c>
      <c r="G97" s="50" t="s">
        <v>424</v>
      </c>
      <c r="H97" s="50" t="s">
        <v>429</v>
      </c>
      <c r="I97" s="36"/>
      <c r="J97" s="36">
        <v>17.526</v>
      </c>
      <c r="K97" s="36"/>
      <c r="L97" s="40">
        <v>1</v>
      </c>
      <c r="M97" s="34"/>
      <c r="N97" s="36">
        <v>5</v>
      </c>
      <c r="O97" s="36"/>
      <c r="P97" s="37"/>
      <c r="Q97" s="36" t="s">
        <v>419</v>
      </c>
      <c r="R97" s="36" t="s">
        <v>521</v>
      </c>
      <c r="S97" s="36" t="s">
        <v>413</v>
      </c>
      <c r="T97" s="36"/>
      <c r="U97" s="51"/>
    </row>
    <row r="98" spans="2:21">
      <c r="B98" s="49" t="s">
        <v>188</v>
      </c>
      <c r="C98" s="34" t="s">
        <v>440</v>
      </c>
      <c r="D98" s="34">
        <v>50</v>
      </c>
      <c r="E98" s="34"/>
      <c r="F98" s="34" t="s">
        <v>81</v>
      </c>
      <c r="G98" s="50" t="s">
        <v>424</v>
      </c>
      <c r="H98" s="50" t="s">
        <v>429</v>
      </c>
      <c r="I98" s="36">
        <v>55</v>
      </c>
      <c r="J98" s="36">
        <v>17.526</v>
      </c>
      <c r="K98" s="36"/>
      <c r="L98" s="40">
        <v>3</v>
      </c>
      <c r="M98" s="34"/>
      <c r="N98" s="36">
        <v>4</v>
      </c>
      <c r="O98" s="36"/>
      <c r="P98" s="37">
        <v>300</v>
      </c>
      <c r="Q98" s="36" t="s">
        <v>411</v>
      </c>
      <c r="R98" s="36" t="s">
        <v>521</v>
      </c>
      <c r="S98" s="36" t="s">
        <v>413</v>
      </c>
      <c r="T98" s="36"/>
      <c r="U98" s="51" t="s">
        <v>523</v>
      </c>
    </row>
    <row r="99" spans="2:21">
      <c r="B99" s="49" t="s">
        <v>300</v>
      </c>
      <c r="C99" s="34" t="s">
        <v>440</v>
      </c>
      <c r="D99" s="34">
        <v>65</v>
      </c>
      <c r="E99" s="34"/>
      <c r="F99" s="34" t="s">
        <v>469</v>
      </c>
      <c r="G99" s="50" t="s">
        <v>452</v>
      </c>
      <c r="H99" s="50"/>
      <c r="I99" s="36"/>
      <c r="J99" s="36">
        <v>45.5</v>
      </c>
      <c r="K99" s="36"/>
      <c r="L99" s="40"/>
      <c r="M99" s="34"/>
      <c r="N99" s="36">
        <v>7.5</v>
      </c>
      <c r="O99" s="36"/>
      <c r="P99" s="37"/>
      <c r="Q99" s="36" t="s">
        <v>445</v>
      </c>
      <c r="R99" s="36" t="s">
        <v>454</v>
      </c>
      <c r="S99" s="36" t="s">
        <v>470</v>
      </c>
      <c r="T99" s="36"/>
      <c r="U99" s="69" t="s">
        <v>538</v>
      </c>
    </row>
    <row r="100" spans="2:21">
      <c r="B100" s="49" t="s">
        <v>539</v>
      </c>
      <c r="C100" s="34" t="s">
        <v>486</v>
      </c>
      <c r="D100" s="34">
        <v>6</v>
      </c>
      <c r="E100" s="34"/>
      <c r="F100" s="34" t="s">
        <v>516</v>
      </c>
      <c r="G100" s="50" t="s">
        <v>517</v>
      </c>
      <c r="H100" s="50" t="s">
        <v>520</v>
      </c>
      <c r="I100" s="36"/>
      <c r="J100" s="36">
        <v>17.526</v>
      </c>
      <c r="K100" s="36"/>
      <c r="L100" s="40"/>
      <c r="M100" s="34"/>
      <c r="N100" s="36">
        <v>5</v>
      </c>
      <c r="O100" s="36"/>
      <c r="P100" s="63"/>
      <c r="Q100" s="63" t="s">
        <v>488</v>
      </c>
      <c r="R100" s="36" t="s">
        <v>521</v>
      </c>
      <c r="S100" s="39" t="s">
        <v>413</v>
      </c>
      <c r="T100" s="39"/>
      <c r="U100" s="51" t="s">
        <v>519</v>
      </c>
    </row>
    <row r="101" spans="2:21">
      <c r="B101" s="49" t="s">
        <v>195</v>
      </c>
      <c r="C101" s="34" t="s">
        <v>486</v>
      </c>
      <c r="D101" s="34">
        <v>75</v>
      </c>
      <c r="E101" s="34"/>
      <c r="F101" s="34" t="s">
        <v>516</v>
      </c>
      <c r="G101" s="50" t="s">
        <v>517</v>
      </c>
      <c r="H101" s="50" t="s">
        <v>540</v>
      </c>
      <c r="I101" s="36"/>
      <c r="J101" s="36">
        <v>17.526</v>
      </c>
      <c r="K101" s="36"/>
      <c r="L101" s="40"/>
      <c r="M101" s="34"/>
      <c r="N101" s="36">
        <v>5</v>
      </c>
      <c r="O101" s="36"/>
      <c r="P101" s="63"/>
      <c r="Q101" s="63" t="s">
        <v>488</v>
      </c>
      <c r="R101" s="36" t="s">
        <v>179</v>
      </c>
      <c r="S101" s="39" t="s">
        <v>413</v>
      </c>
      <c r="T101" s="39"/>
      <c r="U101" s="51" t="s">
        <v>879</v>
      </c>
    </row>
    <row r="102" spans="2:21">
      <c r="B102" s="28" t="s">
        <v>204</v>
      </c>
      <c r="C102" s="34" t="s">
        <v>440</v>
      </c>
      <c r="D102" s="34">
        <v>8</v>
      </c>
      <c r="E102" s="34"/>
      <c r="F102" s="34" t="s">
        <v>81</v>
      </c>
      <c r="G102" s="50" t="s">
        <v>424</v>
      </c>
      <c r="H102" s="50" t="s">
        <v>429</v>
      </c>
      <c r="I102" s="36"/>
      <c r="J102" s="36">
        <v>17.526</v>
      </c>
      <c r="K102" s="36"/>
      <c r="L102" s="40">
        <v>1</v>
      </c>
      <c r="M102" s="34"/>
      <c r="N102" s="36">
        <v>5</v>
      </c>
      <c r="O102" s="36"/>
      <c r="P102" s="37"/>
      <c r="Q102" s="36" t="s">
        <v>419</v>
      </c>
      <c r="R102" s="36" t="s">
        <v>521</v>
      </c>
      <c r="S102" s="36" t="s">
        <v>413</v>
      </c>
      <c r="T102" s="36"/>
      <c r="U102" s="51"/>
    </row>
    <row r="103" spans="2:21">
      <c r="B103" s="49" t="s">
        <v>263</v>
      </c>
      <c r="C103" s="34" t="s">
        <v>455</v>
      </c>
      <c r="D103" s="34">
        <v>12</v>
      </c>
      <c r="E103" s="34"/>
      <c r="F103" s="34" t="s">
        <v>81</v>
      </c>
      <c r="G103" s="50" t="s">
        <v>434</v>
      </c>
      <c r="H103" s="50" t="s">
        <v>456</v>
      </c>
      <c r="I103" s="36"/>
      <c r="J103" s="36">
        <v>17.526</v>
      </c>
      <c r="K103" s="36"/>
      <c r="L103" s="36"/>
      <c r="M103" s="34"/>
      <c r="N103" s="36">
        <v>3.45</v>
      </c>
      <c r="O103" s="36"/>
      <c r="P103" s="36"/>
      <c r="Q103" s="36" t="s">
        <v>457</v>
      </c>
      <c r="R103" s="36" t="s">
        <v>179</v>
      </c>
      <c r="S103" s="39" t="s">
        <v>413</v>
      </c>
      <c r="T103" s="39" t="s">
        <v>129</v>
      </c>
      <c r="U103" s="51" t="s">
        <v>458</v>
      </c>
    </row>
    <row r="104" spans="2:21">
      <c r="B104" s="49" t="s">
        <v>265</v>
      </c>
      <c r="C104" s="34" t="s">
        <v>455</v>
      </c>
      <c r="D104" s="34">
        <v>16</v>
      </c>
      <c r="E104" s="34"/>
      <c r="F104" s="34" t="s">
        <v>81</v>
      </c>
      <c r="G104" s="50" t="s">
        <v>434</v>
      </c>
      <c r="H104" s="50" t="s">
        <v>459</v>
      </c>
      <c r="I104" s="36"/>
      <c r="J104" s="36">
        <v>17.526</v>
      </c>
      <c r="K104" s="36"/>
      <c r="L104" s="36"/>
      <c r="M104" s="34"/>
      <c r="N104" s="36">
        <v>3.45</v>
      </c>
      <c r="O104" s="36"/>
      <c r="P104" s="36"/>
      <c r="Q104" s="36" t="s">
        <v>457</v>
      </c>
      <c r="R104" s="36" t="s">
        <v>179</v>
      </c>
      <c r="S104" s="39" t="s">
        <v>413</v>
      </c>
      <c r="T104" s="39" t="s">
        <v>129</v>
      </c>
      <c r="U104" s="51" t="s">
        <v>460</v>
      </c>
    </row>
    <row r="105" spans="2:21">
      <c r="B105" s="49" t="s">
        <v>142</v>
      </c>
      <c r="C105" s="34" t="s">
        <v>541</v>
      </c>
      <c r="D105" s="34">
        <v>12</v>
      </c>
      <c r="E105" s="34"/>
      <c r="F105" s="34" t="s">
        <v>81</v>
      </c>
      <c r="G105" s="50" t="s">
        <v>543</v>
      </c>
      <c r="H105" s="50" t="s">
        <v>429</v>
      </c>
      <c r="I105" s="36">
        <v>37.200000000000003</v>
      </c>
      <c r="J105" s="36">
        <v>17.526</v>
      </c>
      <c r="K105" s="36"/>
      <c r="L105" s="40"/>
      <c r="M105" s="34"/>
      <c r="N105" s="36">
        <v>3.5</v>
      </c>
      <c r="O105" s="36"/>
      <c r="P105" s="37">
        <v>245</v>
      </c>
      <c r="Q105" s="36" t="s">
        <v>411</v>
      </c>
      <c r="R105" s="36" t="s">
        <v>521</v>
      </c>
      <c r="S105" s="36" t="s">
        <v>413</v>
      </c>
      <c r="T105" s="36"/>
      <c r="U105" s="51" t="s">
        <v>544</v>
      </c>
    </row>
    <row r="106" spans="2:21">
      <c r="B106" s="49" t="s">
        <v>157</v>
      </c>
      <c r="C106" s="34" t="s">
        <v>541</v>
      </c>
      <c r="D106" s="34">
        <v>16</v>
      </c>
      <c r="E106" s="34"/>
      <c r="F106" s="34" t="s">
        <v>81</v>
      </c>
      <c r="G106" s="50" t="s">
        <v>543</v>
      </c>
      <c r="H106" s="50" t="s">
        <v>429</v>
      </c>
      <c r="I106" s="36">
        <v>28.9</v>
      </c>
      <c r="J106" s="36">
        <v>17.526</v>
      </c>
      <c r="K106" s="36"/>
      <c r="L106" s="40"/>
      <c r="M106" s="34"/>
      <c r="N106" s="36">
        <v>3.5</v>
      </c>
      <c r="O106" s="36"/>
      <c r="P106" s="37">
        <v>257</v>
      </c>
      <c r="Q106" s="36" t="s">
        <v>411</v>
      </c>
      <c r="R106" s="36" t="s">
        <v>521</v>
      </c>
      <c r="S106" s="36" t="s">
        <v>413</v>
      </c>
      <c r="T106" s="36"/>
      <c r="U106" s="51" t="s">
        <v>545</v>
      </c>
    </row>
    <row r="107" spans="2:21">
      <c r="B107" s="49" t="s">
        <v>167</v>
      </c>
      <c r="C107" s="34" t="s">
        <v>541</v>
      </c>
      <c r="D107" s="34">
        <v>25</v>
      </c>
      <c r="E107" s="34"/>
      <c r="F107" s="34" t="s">
        <v>81</v>
      </c>
      <c r="G107" s="50" t="s">
        <v>543</v>
      </c>
      <c r="H107" s="50" t="s">
        <v>429</v>
      </c>
      <c r="I107" s="36">
        <v>31.5</v>
      </c>
      <c r="J107" s="36">
        <v>17.526</v>
      </c>
      <c r="K107" s="36"/>
      <c r="L107" s="40"/>
      <c r="M107" s="34"/>
      <c r="N107" s="36">
        <v>3.5</v>
      </c>
      <c r="O107" s="36"/>
      <c r="P107" s="37">
        <v>257</v>
      </c>
      <c r="Q107" s="36" t="s">
        <v>411</v>
      </c>
      <c r="R107" s="36" t="s">
        <v>521</v>
      </c>
      <c r="S107" s="36" t="s">
        <v>413</v>
      </c>
      <c r="T107" s="36"/>
      <c r="U107" s="51" t="s">
        <v>546</v>
      </c>
    </row>
    <row r="108" spans="2:21">
      <c r="B108" s="49" t="s">
        <v>547</v>
      </c>
      <c r="C108" s="34" t="s">
        <v>541</v>
      </c>
      <c r="D108" s="34">
        <v>35</v>
      </c>
      <c r="E108" s="34"/>
      <c r="F108" s="34" t="s">
        <v>81</v>
      </c>
      <c r="G108" s="50" t="s">
        <v>543</v>
      </c>
      <c r="H108" s="50" t="s">
        <v>429</v>
      </c>
      <c r="I108" s="36">
        <v>32.6</v>
      </c>
      <c r="J108" s="36">
        <v>17.526</v>
      </c>
      <c r="K108" s="36"/>
      <c r="L108" s="40"/>
      <c r="M108" s="34"/>
      <c r="N108" s="36">
        <v>3.5</v>
      </c>
      <c r="O108" s="36"/>
      <c r="P108" s="37">
        <v>223</v>
      </c>
      <c r="Q108" s="36" t="s">
        <v>411</v>
      </c>
      <c r="R108" s="36" t="s">
        <v>521</v>
      </c>
      <c r="S108" s="36" t="s">
        <v>413</v>
      </c>
      <c r="T108" s="36"/>
      <c r="U108" s="51" t="s">
        <v>548</v>
      </c>
    </row>
    <row r="109" spans="2:21">
      <c r="B109" s="49" t="s">
        <v>187</v>
      </c>
      <c r="C109" s="34" t="s">
        <v>541</v>
      </c>
      <c r="D109" s="34">
        <v>50</v>
      </c>
      <c r="E109" s="34"/>
      <c r="F109" s="34" t="s">
        <v>81</v>
      </c>
      <c r="G109" s="50" t="s">
        <v>543</v>
      </c>
      <c r="H109" s="50" t="s">
        <v>429</v>
      </c>
      <c r="I109" s="36">
        <v>42.8</v>
      </c>
      <c r="J109" s="36">
        <v>17.526</v>
      </c>
      <c r="K109" s="36"/>
      <c r="L109" s="40"/>
      <c r="M109" s="34"/>
      <c r="N109" s="36">
        <v>3.5</v>
      </c>
      <c r="O109" s="36"/>
      <c r="P109" s="37">
        <v>234</v>
      </c>
      <c r="Q109" s="36" t="s">
        <v>411</v>
      </c>
      <c r="R109" s="36" t="s">
        <v>521</v>
      </c>
      <c r="S109" s="36" t="s">
        <v>413</v>
      </c>
      <c r="T109" s="36"/>
      <c r="U109" s="51" t="s">
        <v>549</v>
      </c>
    </row>
    <row r="110" spans="2:21">
      <c r="B110" s="49" t="s">
        <v>254</v>
      </c>
      <c r="C110" s="34" t="s">
        <v>541</v>
      </c>
      <c r="D110" s="34">
        <v>75</v>
      </c>
      <c r="E110" s="34"/>
      <c r="F110" s="34" t="s">
        <v>81</v>
      </c>
      <c r="G110" s="50" t="s">
        <v>543</v>
      </c>
      <c r="H110" s="50" t="s">
        <v>429</v>
      </c>
      <c r="I110" s="36">
        <v>56.7</v>
      </c>
      <c r="J110" s="36">
        <v>17.526</v>
      </c>
      <c r="K110" s="36"/>
      <c r="L110" s="40"/>
      <c r="M110" s="34"/>
      <c r="N110" s="36">
        <v>3.5</v>
      </c>
      <c r="O110" s="36"/>
      <c r="P110" s="37">
        <v>228</v>
      </c>
      <c r="Q110" s="36" t="s">
        <v>411</v>
      </c>
      <c r="R110" s="36" t="s">
        <v>521</v>
      </c>
      <c r="S110" s="36" t="s">
        <v>413</v>
      </c>
      <c r="T110" s="36"/>
      <c r="U110" s="51" t="s">
        <v>550</v>
      </c>
    </row>
    <row r="111" spans="2:21">
      <c r="B111" s="49" t="s">
        <v>141</v>
      </c>
      <c r="C111" s="34" t="s">
        <v>551</v>
      </c>
      <c r="D111" s="34">
        <v>12</v>
      </c>
      <c r="E111" s="34"/>
      <c r="F111" s="34" t="s">
        <v>81</v>
      </c>
      <c r="G111" s="50" t="s">
        <v>424</v>
      </c>
      <c r="H111" s="50" t="s">
        <v>429</v>
      </c>
      <c r="I111" s="36">
        <v>38.700000000000003</v>
      </c>
      <c r="J111" s="36">
        <v>17.526</v>
      </c>
      <c r="K111" s="36"/>
      <c r="L111" s="40"/>
      <c r="M111" s="34">
        <v>160</v>
      </c>
      <c r="N111" s="36">
        <f>IF(ISNUMBER(M111),1000/(2*$M111)*$N$3,"")</f>
        <v>2.5</v>
      </c>
      <c r="O111" s="36"/>
      <c r="P111" s="37">
        <v>252</v>
      </c>
      <c r="Q111" s="36" t="s">
        <v>411</v>
      </c>
      <c r="R111" s="36" t="s">
        <v>521</v>
      </c>
      <c r="S111" s="36" t="s">
        <v>413</v>
      </c>
      <c r="T111" s="36"/>
      <c r="U111" s="51" t="s">
        <v>552</v>
      </c>
    </row>
    <row r="112" spans="2:21">
      <c r="B112" s="49" t="s">
        <v>156</v>
      </c>
      <c r="C112" s="34" t="s">
        <v>551</v>
      </c>
      <c r="D112" s="34">
        <v>16</v>
      </c>
      <c r="E112" s="34"/>
      <c r="F112" s="34" t="s">
        <v>81</v>
      </c>
      <c r="G112" s="50" t="s">
        <v>424</v>
      </c>
      <c r="H112" s="50" t="s">
        <v>429</v>
      </c>
      <c r="I112" s="36">
        <v>29.5</v>
      </c>
      <c r="J112" s="36">
        <v>17.526</v>
      </c>
      <c r="K112" s="36"/>
      <c r="L112" s="40"/>
      <c r="M112" s="34">
        <v>160</v>
      </c>
      <c r="N112" s="36">
        <f>IF(ISNUMBER(M112),1000/(2*$M112)*$N$3,"")</f>
        <v>2.5</v>
      </c>
      <c r="O112" s="36"/>
      <c r="P112" s="37">
        <v>252</v>
      </c>
      <c r="Q112" s="36" t="s">
        <v>411</v>
      </c>
      <c r="R112" s="36" t="s">
        <v>521</v>
      </c>
      <c r="S112" s="36" t="s">
        <v>413</v>
      </c>
      <c r="T112" s="36"/>
      <c r="U112" s="51" t="s">
        <v>553</v>
      </c>
    </row>
    <row r="113" spans="2:21">
      <c r="B113" s="49" t="s">
        <v>166</v>
      </c>
      <c r="C113" s="34" t="s">
        <v>551</v>
      </c>
      <c r="D113" s="34">
        <v>25</v>
      </c>
      <c r="E113" s="34"/>
      <c r="F113" s="34" t="s">
        <v>81</v>
      </c>
      <c r="G113" s="50" t="s">
        <v>424</v>
      </c>
      <c r="H113" s="50" t="s">
        <v>429</v>
      </c>
      <c r="I113" s="36">
        <v>31.4</v>
      </c>
      <c r="J113" s="36">
        <v>17.526</v>
      </c>
      <c r="K113" s="36"/>
      <c r="L113" s="40"/>
      <c r="M113" s="34">
        <v>160</v>
      </c>
      <c r="N113" s="36">
        <f>IF(ISNUMBER(M113),1000/(2*$M113)*$N$3,"")</f>
        <v>2.5</v>
      </c>
      <c r="O113" s="36"/>
      <c r="P113" s="37">
        <v>252</v>
      </c>
      <c r="Q113" s="36" t="s">
        <v>411</v>
      </c>
      <c r="R113" s="36" t="s">
        <v>521</v>
      </c>
      <c r="S113" s="36" t="s">
        <v>413</v>
      </c>
      <c r="T113" s="36"/>
      <c r="U113" s="51" t="s">
        <v>554</v>
      </c>
    </row>
    <row r="114" spans="2:21">
      <c r="B114" s="49" t="s">
        <v>219</v>
      </c>
      <c r="C114" s="34" t="s">
        <v>551</v>
      </c>
      <c r="D114" s="34">
        <v>35</v>
      </c>
      <c r="E114" s="34"/>
      <c r="F114" s="34" t="s">
        <v>81</v>
      </c>
      <c r="G114" s="50" t="s">
        <v>424</v>
      </c>
      <c r="H114" s="50" t="s">
        <v>429</v>
      </c>
      <c r="I114" s="36">
        <v>33.299999999999997</v>
      </c>
      <c r="J114" s="36">
        <v>17.526</v>
      </c>
      <c r="K114" s="36"/>
      <c r="L114" s="40"/>
      <c r="M114" s="34">
        <v>160</v>
      </c>
      <c r="N114" s="36">
        <f>IF(ISNUMBER(M114),1000/(2*$M114)*$N$3,"")</f>
        <v>2.5</v>
      </c>
      <c r="O114" s="36"/>
      <c r="P114" s="37">
        <v>252</v>
      </c>
      <c r="Q114" s="36" t="s">
        <v>411</v>
      </c>
      <c r="R114" s="36" t="s">
        <v>521</v>
      </c>
      <c r="S114" s="36" t="s">
        <v>413</v>
      </c>
      <c r="T114" s="36"/>
      <c r="U114" s="51" t="s">
        <v>555</v>
      </c>
    </row>
    <row r="115" spans="2:21">
      <c r="B115" s="49" t="s">
        <v>227</v>
      </c>
      <c r="C115" s="34" t="s">
        <v>551</v>
      </c>
      <c r="D115" s="34">
        <v>50</v>
      </c>
      <c r="E115" s="34"/>
      <c r="F115" s="34" t="s">
        <v>81</v>
      </c>
      <c r="G115" s="50" t="s">
        <v>424</v>
      </c>
      <c r="H115" s="50" t="s">
        <v>429</v>
      </c>
      <c r="I115" s="36"/>
      <c r="J115" s="36">
        <v>17.526</v>
      </c>
      <c r="K115" s="36"/>
      <c r="L115" s="40"/>
      <c r="M115" s="34">
        <v>160</v>
      </c>
      <c r="N115" s="36">
        <f>IF(ISNUMBER(M115),1000/(2*$M115)*$N$3,"")</f>
        <v>2.5</v>
      </c>
      <c r="O115" s="36"/>
      <c r="P115" s="37">
        <v>252</v>
      </c>
      <c r="Q115" s="36" t="s">
        <v>411</v>
      </c>
      <c r="R115" s="36" t="s">
        <v>521</v>
      </c>
      <c r="S115" s="36" t="s">
        <v>413</v>
      </c>
      <c r="T115" s="36"/>
      <c r="U115" s="51" t="s">
        <v>556</v>
      </c>
    </row>
    <row r="116" spans="2:21">
      <c r="B116" s="49" t="s">
        <v>150</v>
      </c>
      <c r="C116" s="34" t="s">
        <v>486</v>
      </c>
      <c r="D116" s="34">
        <v>12</v>
      </c>
      <c r="E116" s="34"/>
      <c r="F116" s="34" t="s">
        <v>516</v>
      </c>
      <c r="G116" s="50" t="s">
        <v>517</v>
      </c>
      <c r="H116" s="50" t="s">
        <v>531</v>
      </c>
      <c r="I116" s="36"/>
      <c r="J116" s="36">
        <v>17.526</v>
      </c>
      <c r="K116" s="36"/>
      <c r="L116" s="40"/>
      <c r="M116" s="34"/>
      <c r="N116" s="36">
        <v>5</v>
      </c>
      <c r="O116" s="36"/>
      <c r="P116" s="63"/>
      <c r="Q116" s="63" t="s">
        <v>488</v>
      </c>
      <c r="R116" s="36" t="s">
        <v>467</v>
      </c>
      <c r="S116" s="39" t="s">
        <v>413</v>
      </c>
      <c r="T116" s="39"/>
      <c r="U116" s="51" t="s">
        <v>557</v>
      </c>
    </row>
    <row r="117" spans="2:21">
      <c r="B117" s="49" t="s">
        <v>149</v>
      </c>
      <c r="C117" s="34" t="s">
        <v>486</v>
      </c>
      <c r="D117" s="34">
        <v>12</v>
      </c>
      <c r="E117" s="34"/>
      <c r="F117" s="34" t="s">
        <v>516</v>
      </c>
      <c r="G117" s="50" t="s">
        <v>424</v>
      </c>
      <c r="H117" s="50" t="s">
        <v>425</v>
      </c>
      <c r="I117" s="36"/>
      <c r="J117" s="36">
        <v>17.526</v>
      </c>
      <c r="K117" s="36"/>
      <c r="L117" s="40"/>
      <c r="M117" s="34"/>
      <c r="N117" s="36">
        <v>3.5</v>
      </c>
      <c r="O117" s="36"/>
      <c r="P117" s="63"/>
      <c r="Q117" s="63" t="s">
        <v>488</v>
      </c>
      <c r="R117" s="36" t="s">
        <v>467</v>
      </c>
      <c r="S117" s="39" t="s">
        <v>413</v>
      </c>
      <c r="T117" s="39"/>
      <c r="U117" s="51" t="s">
        <v>558</v>
      </c>
    </row>
    <row r="118" spans="2:21">
      <c r="B118" s="49" t="s">
        <v>161</v>
      </c>
      <c r="C118" s="34" t="s">
        <v>486</v>
      </c>
      <c r="D118" s="34">
        <v>16</v>
      </c>
      <c r="E118" s="34"/>
      <c r="F118" s="34" t="s">
        <v>516</v>
      </c>
      <c r="G118" s="50" t="s">
        <v>424</v>
      </c>
      <c r="H118" s="50" t="s">
        <v>425</v>
      </c>
      <c r="I118" s="36"/>
      <c r="J118" s="36">
        <v>17.526</v>
      </c>
      <c r="K118" s="36"/>
      <c r="L118" s="40"/>
      <c r="M118" s="34"/>
      <c r="N118" s="36">
        <v>3.5</v>
      </c>
      <c r="O118" s="36"/>
      <c r="P118" s="63"/>
      <c r="Q118" s="63" t="s">
        <v>488</v>
      </c>
      <c r="R118" s="36" t="s">
        <v>467</v>
      </c>
      <c r="S118" s="39" t="s">
        <v>413</v>
      </c>
      <c r="T118" s="39"/>
      <c r="U118" s="51" t="s">
        <v>558</v>
      </c>
    </row>
    <row r="119" spans="2:21">
      <c r="B119" s="49" t="s">
        <v>171</v>
      </c>
      <c r="C119" s="34" t="s">
        <v>486</v>
      </c>
      <c r="D119" s="34">
        <v>25</v>
      </c>
      <c r="E119" s="34"/>
      <c r="F119" s="34" t="s">
        <v>516</v>
      </c>
      <c r="G119" s="50" t="s">
        <v>424</v>
      </c>
      <c r="H119" s="50" t="s">
        <v>429</v>
      </c>
      <c r="I119" s="36"/>
      <c r="J119" s="36">
        <v>17.526</v>
      </c>
      <c r="K119" s="36"/>
      <c r="L119" s="40"/>
      <c r="M119" s="34"/>
      <c r="N119" s="36">
        <v>3.5</v>
      </c>
      <c r="O119" s="36"/>
      <c r="P119" s="63"/>
      <c r="Q119" s="63" t="s">
        <v>488</v>
      </c>
      <c r="R119" s="36" t="s">
        <v>521</v>
      </c>
      <c r="S119" s="39" t="s">
        <v>413</v>
      </c>
      <c r="T119" s="39"/>
      <c r="U119" s="51" t="s">
        <v>558</v>
      </c>
    </row>
    <row r="120" spans="2:21">
      <c r="B120" s="49" t="s">
        <v>177</v>
      </c>
      <c r="C120" s="34" t="s">
        <v>486</v>
      </c>
      <c r="D120" s="34">
        <v>35</v>
      </c>
      <c r="E120" s="34"/>
      <c r="F120" s="34" t="s">
        <v>516</v>
      </c>
      <c r="G120" s="50" t="s">
        <v>424</v>
      </c>
      <c r="H120" s="50" t="s">
        <v>559</v>
      </c>
      <c r="I120" s="36"/>
      <c r="J120" s="36">
        <v>17.526</v>
      </c>
      <c r="K120" s="36"/>
      <c r="L120" s="40"/>
      <c r="M120" s="34"/>
      <c r="N120" s="36">
        <v>3.5</v>
      </c>
      <c r="O120" s="36"/>
      <c r="P120" s="63"/>
      <c r="Q120" s="63" t="s">
        <v>488</v>
      </c>
      <c r="R120" s="36" t="s">
        <v>179</v>
      </c>
      <c r="S120" s="39" t="s">
        <v>413</v>
      </c>
      <c r="T120" s="39"/>
      <c r="U120" s="51" t="s">
        <v>558</v>
      </c>
    </row>
    <row r="121" spans="2:21">
      <c r="B121" s="49" t="s">
        <v>181</v>
      </c>
      <c r="C121" s="34" t="s">
        <v>486</v>
      </c>
      <c r="D121" s="34">
        <v>35</v>
      </c>
      <c r="E121" s="34"/>
      <c r="F121" s="34" t="s">
        <v>516</v>
      </c>
      <c r="G121" s="50" t="s">
        <v>517</v>
      </c>
      <c r="H121" s="50" t="s">
        <v>560</v>
      </c>
      <c r="I121" s="36"/>
      <c r="J121" s="36">
        <v>17.526</v>
      </c>
      <c r="K121" s="36"/>
      <c r="L121" s="40"/>
      <c r="M121" s="34"/>
      <c r="N121" s="36">
        <v>3.5</v>
      </c>
      <c r="O121" s="36"/>
      <c r="P121" s="63"/>
      <c r="Q121" s="63" t="s">
        <v>488</v>
      </c>
      <c r="R121" s="36" t="s">
        <v>462</v>
      </c>
      <c r="S121" s="39" t="s">
        <v>413</v>
      </c>
      <c r="T121" s="39"/>
      <c r="U121" s="51" t="s">
        <v>557</v>
      </c>
    </row>
    <row r="122" spans="2:21">
      <c r="B122" s="49" t="s">
        <v>190</v>
      </c>
      <c r="C122" s="34" t="s">
        <v>486</v>
      </c>
      <c r="D122" s="34">
        <v>50</v>
      </c>
      <c r="E122" s="34"/>
      <c r="F122" s="34" t="s">
        <v>516</v>
      </c>
      <c r="G122" s="50" t="s">
        <v>424</v>
      </c>
      <c r="H122" s="50" t="s">
        <v>559</v>
      </c>
      <c r="I122" s="36"/>
      <c r="J122" s="36">
        <v>17.526</v>
      </c>
      <c r="K122" s="36"/>
      <c r="L122" s="40"/>
      <c r="M122" s="34"/>
      <c r="N122" s="36">
        <v>3.5</v>
      </c>
      <c r="O122" s="36"/>
      <c r="P122" s="63"/>
      <c r="Q122" s="63" t="s">
        <v>488</v>
      </c>
      <c r="R122" s="36" t="s">
        <v>179</v>
      </c>
      <c r="S122" s="39" t="s">
        <v>413</v>
      </c>
      <c r="T122" s="39"/>
      <c r="U122" s="51" t="s">
        <v>558</v>
      </c>
    </row>
    <row r="123" spans="2:21">
      <c r="B123" s="49" t="s">
        <v>191</v>
      </c>
      <c r="C123" s="34" t="s">
        <v>486</v>
      </c>
      <c r="D123" s="34">
        <v>50</v>
      </c>
      <c r="E123" s="34"/>
      <c r="F123" s="34" t="s">
        <v>516</v>
      </c>
      <c r="G123" s="50" t="s">
        <v>517</v>
      </c>
      <c r="H123" s="50" t="s">
        <v>560</v>
      </c>
      <c r="I123" s="36"/>
      <c r="J123" s="36">
        <v>17.526</v>
      </c>
      <c r="K123" s="36"/>
      <c r="L123" s="40"/>
      <c r="M123" s="34"/>
      <c r="N123" s="36">
        <v>3.5</v>
      </c>
      <c r="O123" s="36"/>
      <c r="P123" s="63"/>
      <c r="Q123" s="63" t="s">
        <v>488</v>
      </c>
      <c r="R123" s="36" t="s">
        <v>462</v>
      </c>
      <c r="S123" s="39" t="s">
        <v>413</v>
      </c>
      <c r="T123" s="39"/>
      <c r="U123" s="51" t="s">
        <v>557</v>
      </c>
    </row>
    <row r="124" spans="2:21">
      <c r="B124" s="49" t="s">
        <v>871</v>
      </c>
      <c r="C124" s="34" t="s">
        <v>640</v>
      </c>
      <c r="D124" s="34">
        <v>16</v>
      </c>
      <c r="E124" s="34">
        <v>4.8</v>
      </c>
      <c r="F124" s="34" t="s">
        <v>81</v>
      </c>
      <c r="G124" s="50" t="s">
        <v>434</v>
      </c>
      <c r="H124" s="50"/>
      <c r="I124" s="36"/>
      <c r="J124" s="36">
        <v>17.526</v>
      </c>
      <c r="K124" s="36"/>
      <c r="L124" s="36"/>
      <c r="M124" s="34"/>
      <c r="N124" s="36"/>
      <c r="O124" s="36"/>
      <c r="P124" s="36"/>
      <c r="Q124" s="36"/>
      <c r="R124" s="36" t="s">
        <v>845</v>
      </c>
      <c r="S124" s="39" t="s">
        <v>413</v>
      </c>
      <c r="T124" s="39" t="s">
        <v>129</v>
      </c>
      <c r="U124" s="51"/>
    </row>
    <row r="125" spans="2:21">
      <c r="B125" s="49" t="s">
        <v>872</v>
      </c>
      <c r="C125" s="34" t="s">
        <v>640</v>
      </c>
      <c r="D125" s="34">
        <v>25</v>
      </c>
      <c r="E125" s="34">
        <v>4.2</v>
      </c>
      <c r="F125" s="34" t="s">
        <v>81</v>
      </c>
      <c r="G125" s="50" t="s">
        <v>434</v>
      </c>
      <c r="H125" s="50"/>
      <c r="I125" s="36"/>
      <c r="J125" s="36">
        <v>17.526</v>
      </c>
      <c r="K125" s="36"/>
      <c r="L125" s="36"/>
      <c r="M125" s="34"/>
      <c r="N125" s="36"/>
      <c r="O125" s="36"/>
      <c r="P125" s="36"/>
      <c r="Q125" s="36"/>
      <c r="R125" s="36" t="s">
        <v>845</v>
      </c>
      <c r="S125" s="39" t="s">
        <v>413</v>
      </c>
      <c r="T125" s="39" t="s">
        <v>129</v>
      </c>
      <c r="U125" s="51"/>
    </row>
    <row r="126" spans="2:21">
      <c r="B126" s="49" t="s">
        <v>873</v>
      </c>
      <c r="C126" s="34" t="s">
        <v>640</v>
      </c>
      <c r="D126" s="34">
        <v>35</v>
      </c>
      <c r="E126" s="34">
        <v>4.2</v>
      </c>
      <c r="F126" s="34" t="s">
        <v>81</v>
      </c>
      <c r="G126" s="50" t="s">
        <v>434</v>
      </c>
      <c r="H126" s="50"/>
      <c r="I126" s="36"/>
      <c r="J126" s="36">
        <v>17.526</v>
      </c>
      <c r="K126" s="36"/>
      <c r="L126" s="36"/>
      <c r="M126" s="34"/>
      <c r="N126" s="36"/>
      <c r="O126" s="36"/>
      <c r="P126" s="36"/>
      <c r="Q126" s="36"/>
      <c r="R126" s="36" t="s">
        <v>845</v>
      </c>
      <c r="S126" s="39" t="s">
        <v>413</v>
      </c>
      <c r="T126" s="39" t="s">
        <v>129</v>
      </c>
      <c r="U126" s="51"/>
    </row>
    <row r="127" spans="2:21">
      <c r="B127" s="49" t="s">
        <v>874</v>
      </c>
      <c r="C127" s="34" t="s">
        <v>640</v>
      </c>
      <c r="D127" s="34">
        <v>50</v>
      </c>
      <c r="E127" s="34" t="s">
        <v>869</v>
      </c>
      <c r="F127" s="34" t="s">
        <v>81</v>
      </c>
      <c r="G127" s="50" t="s">
        <v>434</v>
      </c>
      <c r="H127" s="50"/>
      <c r="I127" s="36"/>
      <c r="J127" s="36">
        <v>17.526</v>
      </c>
      <c r="K127" s="36"/>
      <c r="L127" s="36"/>
      <c r="M127" s="34"/>
      <c r="N127" s="36"/>
      <c r="O127" s="36"/>
      <c r="P127" s="36"/>
      <c r="Q127" s="36"/>
      <c r="R127" s="36" t="s">
        <v>845</v>
      </c>
      <c r="S127" s="39" t="s">
        <v>413</v>
      </c>
      <c r="T127" s="39" t="s">
        <v>129</v>
      </c>
      <c r="U127" s="51"/>
    </row>
    <row r="128" spans="2:21">
      <c r="B128" s="49" t="s">
        <v>869</v>
      </c>
      <c r="C128" s="34" t="s">
        <v>408</v>
      </c>
      <c r="D128" s="34">
        <v>12</v>
      </c>
      <c r="E128" s="34" t="s">
        <v>868</v>
      </c>
      <c r="F128" s="34" t="s">
        <v>81</v>
      </c>
      <c r="G128" s="50" t="s">
        <v>434</v>
      </c>
      <c r="H128" s="50"/>
      <c r="I128" s="36"/>
      <c r="J128" s="36">
        <v>17.526</v>
      </c>
      <c r="K128" s="36"/>
      <c r="L128" s="36"/>
      <c r="M128" s="34"/>
      <c r="N128" s="36"/>
      <c r="O128" s="36"/>
      <c r="P128" s="36"/>
      <c r="Q128" s="36"/>
      <c r="R128" s="36" t="s">
        <v>845</v>
      </c>
      <c r="S128" s="39" t="s">
        <v>413</v>
      </c>
      <c r="T128" s="39" t="s">
        <v>129</v>
      </c>
      <c r="U128" s="51"/>
    </row>
    <row r="129" spans="2:21">
      <c r="B129" s="49" t="s">
        <v>869</v>
      </c>
      <c r="C129" s="34" t="s">
        <v>408</v>
      </c>
      <c r="D129" s="34">
        <v>16</v>
      </c>
      <c r="E129" s="34" t="s">
        <v>868</v>
      </c>
      <c r="F129" s="34" t="s">
        <v>81</v>
      </c>
      <c r="G129" s="50" t="s">
        <v>434</v>
      </c>
      <c r="H129" s="50"/>
      <c r="I129" s="36"/>
      <c r="J129" s="36">
        <v>17.526</v>
      </c>
      <c r="K129" s="36"/>
      <c r="L129" s="36"/>
      <c r="M129" s="34"/>
      <c r="N129" s="36"/>
      <c r="O129" s="36"/>
      <c r="P129" s="36"/>
      <c r="Q129" s="36"/>
      <c r="R129" s="36" t="s">
        <v>845</v>
      </c>
      <c r="S129" s="39" t="s">
        <v>413</v>
      </c>
      <c r="T129" s="39" t="s">
        <v>129</v>
      </c>
      <c r="U129" s="51"/>
    </row>
    <row r="130" spans="2:21">
      <c r="B130" s="49" t="s">
        <v>869</v>
      </c>
      <c r="C130" s="34" t="s">
        <v>408</v>
      </c>
      <c r="D130" s="34">
        <v>25</v>
      </c>
      <c r="E130" s="34" t="s">
        <v>868</v>
      </c>
      <c r="F130" s="34" t="s">
        <v>81</v>
      </c>
      <c r="G130" s="50" t="s">
        <v>434</v>
      </c>
      <c r="H130" s="50"/>
      <c r="I130" s="36"/>
      <c r="J130" s="36">
        <v>17.526</v>
      </c>
      <c r="K130" s="36"/>
      <c r="L130" s="36"/>
      <c r="M130" s="34"/>
      <c r="N130" s="36"/>
      <c r="O130" s="36"/>
      <c r="P130" s="36"/>
      <c r="Q130" s="36"/>
      <c r="R130" s="36" t="s">
        <v>845</v>
      </c>
      <c r="S130" s="39" t="s">
        <v>413</v>
      </c>
      <c r="T130" s="39" t="s">
        <v>129</v>
      </c>
      <c r="U130" s="51"/>
    </row>
    <row r="131" spans="2:21">
      <c r="B131" s="49" t="s">
        <v>869</v>
      </c>
      <c r="C131" s="34" t="s">
        <v>408</v>
      </c>
      <c r="D131" s="34">
        <v>35</v>
      </c>
      <c r="E131" s="34" t="s">
        <v>868</v>
      </c>
      <c r="F131" s="34" t="s">
        <v>81</v>
      </c>
      <c r="G131" s="50" t="s">
        <v>434</v>
      </c>
      <c r="H131" s="50"/>
      <c r="I131" s="36"/>
      <c r="J131" s="36">
        <v>17.526</v>
      </c>
      <c r="K131" s="36"/>
      <c r="L131" s="36"/>
      <c r="M131" s="34"/>
      <c r="N131" s="36"/>
      <c r="O131" s="36"/>
      <c r="P131" s="36"/>
      <c r="Q131" s="36"/>
      <c r="R131" s="36" t="s">
        <v>845</v>
      </c>
      <c r="S131" s="39" t="s">
        <v>413</v>
      </c>
      <c r="T131" s="39" t="s">
        <v>129</v>
      </c>
      <c r="U131" s="51"/>
    </row>
    <row r="132" spans="2:21">
      <c r="B132" s="49" t="s">
        <v>869</v>
      </c>
      <c r="C132" s="34" t="s">
        <v>408</v>
      </c>
      <c r="D132" s="34">
        <v>50</v>
      </c>
      <c r="E132" s="34" t="s">
        <v>868</v>
      </c>
      <c r="F132" s="34" t="s">
        <v>81</v>
      </c>
      <c r="G132" s="50" t="s">
        <v>434</v>
      </c>
      <c r="H132" s="50"/>
      <c r="I132" s="36"/>
      <c r="J132" s="36">
        <v>17.526</v>
      </c>
      <c r="K132" s="36"/>
      <c r="L132" s="36"/>
      <c r="M132" s="34"/>
      <c r="N132" s="36"/>
      <c r="O132" s="36"/>
      <c r="P132" s="36"/>
      <c r="Q132" s="36"/>
      <c r="R132" s="36" t="s">
        <v>845</v>
      </c>
      <c r="S132" s="39" t="s">
        <v>413</v>
      </c>
      <c r="T132" s="39" t="s">
        <v>129</v>
      </c>
      <c r="U132" s="51"/>
    </row>
    <row r="133" spans="2:21">
      <c r="B133" s="49" t="s">
        <v>176</v>
      </c>
      <c r="C133" s="34" t="s">
        <v>486</v>
      </c>
      <c r="D133" s="34">
        <v>35</v>
      </c>
      <c r="E133" s="34"/>
      <c r="F133" s="34" t="s">
        <v>81</v>
      </c>
      <c r="G133" s="50" t="s">
        <v>529</v>
      </c>
      <c r="H133" s="50" t="s">
        <v>561</v>
      </c>
      <c r="I133" s="36"/>
      <c r="J133" s="36">
        <v>17.526</v>
      </c>
      <c r="K133" s="36"/>
      <c r="L133" s="40"/>
      <c r="M133" s="34"/>
      <c r="N133" s="36">
        <v>5</v>
      </c>
      <c r="O133" s="36"/>
      <c r="P133" s="63"/>
      <c r="Q133" s="63" t="s">
        <v>488</v>
      </c>
      <c r="R133" s="36" t="s">
        <v>179</v>
      </c>
      <c r="S133" s="39" t="s">
        <v>413</v>
      </c>
      <c r="T133" s="39"/>
      <c r="U133" s="51" t="s">
        <v>562</v>
      </c>
    </row>
    <row r="134" spans="2:21">
      <c r="B134" s="49" t="s">
        <v>229</v>
      </c>
      <c r="C134" s="34" t="s">
        <v>486</v>
      </c>
      <c r="D134" s="34">
        <v>50</v>
      </c>
      <c r="E134" s="34"/>
      <c r="F134" s="34" t="s">
        <v>81</v>
      </c>
      <c r="G134" s="50" t="s">
        <v>529</v>
      </c>
      <c r="H134" s="50" t="s">
        <v>561</v>
      </c>
      <c r="I134" s="36"/>
      <c r="J134" s="36">
        <v>17.526</v>
      </c>
      <c r="K134" s="36"/>
      <c r="L134" s="40"/>
      <c r="M134" s="34"/>
      <c r="N134" s="36">
        <v>5</v>
      </c>
      <c r="O134" s="36"/>
      <c r="P134" s="63"/>
      <c r="Q134" s="63" t="s">
        <v>488</v>
      </c>
      <c r="R134" s="36" t="s">
        <v>179</v>
      </c>
      <c r="S134" s="39" t="s">
        <v>413</v>
      </c>
      <c r="T134" s="39"/>
      <c r="U134" s="51" t="s">
        <v>562</v>
      </c>
    </row>
    <row r="135" spans="2:21">
      <c r="B135" s="49" t="s">
        <v>194</v>
      </c>
      <c r="C135" s="34" t="s">
        <v>486</v>
      </c>
      <c r="D135" s="34">
        <v>75</v>
      </c>
      <c r="E135" s="34"/>
      <c r="F135" s="34" t="s">
        <v>516</v>
      </c>
      <c r="G135" s="50" t="s">
        <v>529</v>
      </c>
      <c r="H135" s="50" t="s">
        <v>563</v>
      </c>
      <c r="I135" s="36"/>
      <c r="J135" s="36">
        <v>17.526</v>
      </c>
      <c r="K135" s="36"/>
      <c r="L135" s="40"/>
      <c r="M135" s="34"/>
      <c r="N135" s="36">
        <v>5</v>
      </c>
      <c r="O135" s="36"/>
      <c r="P135" s="63"/>
      <c r="Q135" s="63" t="s">
        <v>488</v>
      </c>
      <c r="R135" s="36" t="s">
        <v>179</v>
      </c>
      <c r="S135" s="39" t="s">
        <v>413</v>
      </c>
      <c r="T135" s="39"/>
      <c r="U135" s="51" t="s">
        <v>562</v>
      </c>
    </row>
    <row r="136" spans="2:21">
      <c r="B136" s="49" t="s">
        <v>268</v>
      </c>
      <c r="C136" s="34" t="s">
        <v>447</v>
      </c>
      <c r="D136" s="34">
        <v>25</v>
      </c>
      <c r="E136" s="34"/>
      <c r="F136" s="34" t="s">
        <v>81</v>
      </c>
      <c r="G136" s="50" t="s">
        <v>434</v>
      </c>
      <c r="H136" s="50" t="s">
        <v>425</v>
      </c>
      <c r="I136" s="36"/>
      <c r="J136" s="36">
        <v>17.526</v>
      </c>
      <c r="K136" s="36"/>
      <c r="L136" s="40">
        <v>12</v>
      </c>
      <c r="M136" s="34"/>
      <c r="N136" s="36">
        <v>3</v>
      </c>
      <c r="O136" s="36"/>
      <c r="P136" s="37"/>
      <c r="Q136" s="36" t="s">
        <v>426</v>
      </c>
      <c r="R136" s="36" t="s">
        <v>467</v>
      </c>
      <c r="S136" s="36" t="s">
        <v>413</v>
      </c>
      <c r="T136" s="36"/>
      <c r="U136" s="51" t="s">
        <v>564</v>
      </c>
    </row>
    <row r="137" spans="2:21">
      <c r="B137" s="49" t="s">
        <v>270</v>
      </c>
      <c r="C137" s="34" t="s">
        <v>447</v>
      </c>
      <c r="D137" s="34">
        <v>30</v>
      </c>
      <c r="E137" s="34"/>
      <c r="F137" s="34" t="s">
        <v>81</v>
      </c>
      <c r="G137" s="50" t="s">
        <v>434</v>
      </c>
      <c r="H137" s="50" t="s">
        <v>425</v>
      </c>
      <c r="I137" s="36"/>
      <c r="J137" s="36">
        <v>17.526</v>
      </c>
      <c r="K137" s="36"/>
      <c r="L137" s="40">
        <v>12</v>
      </c>
      <c r="M137" s="34"/>
      <c r="N137" s="36">
        <v>3</v>
      </c>
      <c r="O137" s="36"/>
      <c r="P137" s="37"/>
      <c r="Q137" s="36" t="s">
        <v>426</v>
      </c>
      <c r="R137" s="36" t="s">
        <v>467</v>
      </c>
      <c r="S137" s="36" t="s">
        <v>413</v>
      </c>
      <c r="T137" s="36"/>
      <c r="U137" s="51" t="s">
        <v>565</v>
      </c>
    </row>
    <row r="138" spans="2:21">
      <c r="B138" s="49" t="s">
        <v>566</v>
      </c>
      <c r="C138" s="34" t="s">
        <v>447</v>
      </c>
      <c r="D138" s="34">
        <v>38</v>
      </c>
      <c r="E138" s="34"/>
      <c r="F138" s="34" t="s">
        <v>81</v>
      </c>
      <c r="G138" s="50" t="s">
        <v>434</v>
      </c>
      <c r="H138" s="50" t="s">
        <v>425</v>
      </c>
      <c r="I138" s="36"/>
      <c r="J138" s="36">
        <v>17.526</v>
      </c>
      <c r="K138" s="36"/>
      <c r="L138" s="40">
        <v>12</v>
      </c>
      <c r="M138" s="34"/>
      <c r="N138" s="36">
        <v>3</v>
      </c>
      <c r="O138" s="36"/>
      <c r="P138" s="37"/>
      <c r="Q138" s="36" t="s">
        <v>426</v>
      </c>
      <c r="R138" s="36" t="s">
        <v>467</v>
      </c>
      <c r="S138" s="36" t="s">
        <v>413</v>
      </c>
      <c r="T138" s="36"/>
      <c r="U138" s="51" t="s">
        <v>567</v>
      </c>
    </row>
    <row r="139" spans="2:21">
      <c r="B139" s="49" t="s">
        <v>226</v>
      </c>
      <c r="C139" s="34" t="s">
        <v>447</v>
      </c>
      <c r="D139" s="34">
        <v>50</v>
      </c>
      <c r="E139" s="34"/>
      <c r="F139" s="34" t="s">
        <v>81</v>
      </c>
      <c r="G139" s="50" t="s">
        <v>434</v>
      </c>
      <c r="H139" s="50" t="s">
        <v>425</v>
      </c>
      <c r="I139" s="36">
        <v>53.1</v>
      </c>
      <c r="J139" s="36">
        <v>17.526</v>
      </c>
      <c r="K139" s="36"/>
      <c r="L139" s="40">
        <v>12</v>
      </c>
      <c r="M139" s="34"/>
      <c r="N139" s="36">
        <v>3</v>
      </c>
      <c r="O139" s="36"/>
      <c r="P139" s="37"/>
      <c r="Q139" s="36" t="s">
        <v>426</v>
      </c>
      <c r="R139" s="36" t="s">
        <v>467</v>
      </c>
      <c r="S139" s="36" t="s">
        <v>413</v>
      </c>
      <c r="T139" s="36"/>
      <c r="U139" s="51" t="s">
        <v>568</v>
      </c>
    </row>
    <row r="140" spans="2:21">
      <c r="B140" s="49" t="s">
        <v>569</v>
      </c>
      <c r="C140" s="34" t="s">
        <v>447</v>
      </c>
      <c r="D140" s="34">
        <v>10</v>
      </c>
      <c r="E140" s="34"/>
      <c r="F140" s="34" t="s">
        <v>81</v>
      </c>
      <c r="G140" s="50" t="s">
        <v>410</v>
      </c>
      <c r="H140" s="50" t="s">
        <v>461</v>
      </c>
      <c r="I140" s="36"/>
      <c r="J140" s="36">
        <v>17.526</v>
      </c>
      <c r="K140" s="36"/>
      <c r="L140" s="40">
        <v>10</v>
      </c>
      <c r="M140" s="34"/>
      <c r="N140" s="36">
        <v>3.65</v>
      </c>
      <c r="O140" s="36"/>
      <c r="P140" s="37"/>
      <c r="Q140" s="36" t="s">
        <v>411</v>
      </c>
      <c r="R140" s="36" t="s">
        <v>462</v>
      </c>
      <c r="S140" s="36" t="s">
        <v>413</v>
      </c>
      <c r="T140" s="36"/>
      <c r="U140" s="69" t="s">
        <v>570</v>
      </c>
    </row>
    <row r="141" spans="2:21">
      <c r="B141" s="49" t="s">
        <v>571</v>
      </c>
      <c r="C141" s="34" t="s">
        <v>447</v>
      </c>
      <c r="D141" s="34">
        <v>25</v>
      </c>
      <c r="E141" s="34"/>
      <c r="F141" s="34" t="s">
        <v>81</v>
      </c>
      <c r="G141" s="50" t="s">
        <v>410</v>
      </c>
      <c r="H141" s="50" t="s">
        <v>461</v>
      </c>
      <c r="I141" s="36"/>
      <c r="J141" s="36">
        <v>17.526</v>
      </c>
      <c r="K141" s="36"/>
      <c r="L141" s="40">
        <v>10</v>
      </c>
      <c r="M141" s="34"/>
      <c r="N141" s="36">
        <v>3.65</v>
      </c>
      <c r="O141" s="36"/>
      <c r="P141" s="37"/>
      <c r="Q141" s="36" t="s">
        <v>411</v>
      </c>
      <c r="R141" s="36" t="s">
        <v>462</v>
      </c>
      <c r="S141" s="36" t="s">
        <v>413</v>
      </c>
      <c r="T141" s="36"/>
      <c r="U141" s="69" t="s">
        <v>572</v>
      </c>
    </row>
    <row r="142" spans="2:21">
      <c r="B142" s="49" t="s">
        <v>573</v>
      </c>
      <c r="C142" s="34" t="s">
        <v>447</v>
      </c>
      <c r="D142" s="34">
        <v>16</v>
      </c>
      <c r="E142" s="34"/>
      <c r="F142" s="34" t="s">
        <v>81</v>
      </c>
      <c r="G142" s="50" t="s">
        <v>410</v>
      </c>
      <c r="H142" s="50" t="s">
        <v>461</v>
      </c>
      <c r="I142" s="36"/>
      <c r="J142" s="36">
        <v>17.526</v>
      </c>
      <c r="K142" s="36"/>
      <c r="L142" s="40">
        <v>10</v>
      </c>
      <c r="M142" s="34"/>
      <c r="N142" s="36">
        <v>3.65</v>
      </c>
      <c r="O142" s="36"/>
      <c r="P142" s="37"/>
      <c r="Q142" s="36" t="s">
        <v>411</v>
      </c>
      <c r="R142" s="36" t="s">
        <v>462</v>
      </c>
      <c r="S142" s="36" t="s">
        <v>413</v>
      </c>
      <c r="T142" s="36"/>
      <c r="U142" s="69" t="s">
        <v>574</v>
      </c>
    </row>
    <row r="143" spans="2:21">
      <c r="B143" s="49" t="s">
        <v>575</v>
      </c>
      <c r="C143" s="34" t="s">
        <v>447</v>
      </c>
      <c r="D143" s="34">
        <v>35</v>
      </c>
      <c r="E143" s="34"/>
      <c r="F143" s="34" t="s">
        <v>81</v>
      </c>
      <c r="G143" s="50" t="s">
        <v>410</v>
      </c>
      <c r="H143" s="50" t="s">
        <v>461</v>
      </c>
      <c r="I143" s="36"/>
      <c r="J143" s="36">
        <v>17.526</v>
      </c>
      <c r="K143" s="36"/>
      <c r="L143" s="40">
        <v>10</v>
      </c>
      <c r="M143" s="34"/>
      <c r="N143" s="36">
        <v>3.65</v>
      </c>
      <c r="O143" s="36"/>
      <c r="P143" s="37"/>
      <c r="Q143" s="36" t="s">
        <v>411</v>
      </c>
      <c r="R143" s="36" t="s">
        <v>462</v>
      </c>
      <c r="S143" s="36" t="s">
        <v>413</v>
      </c>
      <c r="T143" s="36"/>
      <c r="U143" s="69" t="s">
        <v>576</v>
      </c>
    </row>
    <row r="144" spans="2:21">
      <c r="C144" s="34"/>
      <c r="D144" s="34"/>
      <c r="E144" s="34"/>
      <c r="F144" s="34"/>
      <c r="G144" s="50"/>
      <c r="H144" s="50"/>
      <c r="I144" s="36"/>
      <c r="J144" s="36"/>
      <c r="K144" s="36"/>
      <c r="L144" s="36"/>
      <c r="M144" s="34"/>
      <c r="N144" s="36"/>
      <c r="O144" s="36"/>
      <c r="P144" s="36"/>
      <c r="Q144" s="36"/>
      <c r="R144" s="36"/>
      <c r="S144" s="36"/>
      <c r="T144" s="36"/>
      <c r="U144" s="51"/>
    </row>
    <row r="145" spans="3:21">
      <c r="C145" s="34"/>
      <c r="D145" s="34"/>
      <c r="E145" s="34"/>
      <c r="F145" s="34"/>
      <c r="G145" s="50"/>
      <c r="H145" s="50"/>
      <c r="I145" s="36"/>
      <c r="J145" s="36"/>
      <c r="K145" s="36"/>
      <c r="L145" s="36"/>
      <c r="M145" s="34"/>
      <c r="N145" s="36"/>
      <c r="O145" s="36"/>
      <c r="P145" s="36"/>
      <c r="Q145" s="36"/>
      <c r="R145" s="36"/>
      <c r="S145" s="36"/>
      <c r="T145" s="36"/>
      <c r="U145" s="51"/>
    </row>
    <row r="146" spans="3:21">
      <c r="C146" s="34"/>
      <c r="D146" s="34"/>
      <c r="E146" s="34"/>
      <c r="F146" s="34"/>
      <c r="G146" s="50"/>
      <c r="H146" s="50"/>
      <c r="I146" s="36"/>
      <c r="J146" s="36"/>
      <c r="K146" s="36"/>
      <c r="L146" s="36"/>
      <c r="M146" s="34"/>
      <c r="N146" s="36"/>
      <c r="O146" s="36"/>
      <c r="P146" s="36"/>
      <c r="Q146" s="36"/>
      <c r="R146" s="36"/>
      <c r="S146" s="36"/>
      <c r="T146" s="36"/>
      <c r="U146" s="51"/>
    </row>
    <row r="147" spans="3:21">
      <c r="C147" s="34"/>
      <c r="D147" s="34"/>
      <c r="E147" s="34"/>
      <c r="F147" s="34"/>
      <c r="G147" s="50"/>
      <c r="H147" s="50"/>
      <c r="I147" s="36"/>
      <c r="J147" s="36"/>
      <c r="K147" s="36"/>
      <c r="L147" s="36"/>
      <c r="M147" s="34"/>
      <c r="N147" s="36"/>
      <c r="O147" s="36"/>
      <c r="P147" s="36"/>
      <c r="Q147" s="36"/>
      <c r="R147" s="36"/>
      <c r="S147" s="36"/>
      <c r="T147" s="36"/>
      <c r="U147" s="51"/>
    </row>
    <row r="148" spans="3:21">
      <c r="C148" s="34"/>
      <c r="D148" s="34"/>
      <c r="E148" s="34"/>
      <c r="F148" s="34"/>
      <c r="G148" s="50"/>
      <c r="H148" s="50"/>
      <c r="I148" s="36"/>
      <c r="J148" s="36"/>
      <c r="K148" s="36"/>
      <c r="L148" s="36"/>
      <c r="M148" s="34"/>
      <c r="N148" s="36"/>
      <c r="O148" s="36"/>
      <c r="P148" s="36"/>
      <c r="Q148" s="36"/>
      <c r="R148" s="36"/>
      <c r="S148" s="36"/>
      <c r="T148" s="36"/>
      <c r="U148" s="51"/>
    </row>
    <row r="149" spans="3:21">
      <c r="C149" s="34"/>
      <c r="D149" s="34"/>
      <c r="E149" s="34"/>
      <c r="F149" s="34"/>
      <c r="G149" s="50"/>
      <c r="H149" s="50"/>
      <c r="I149" s="36"/>
      <c r="J149" s="36"/>
      <c r="K149" s="36"/>
      <c r="L149" s="36"/>
      <c r="M149" s="34"/>
      <c r="N149" s="36"/>
      <c r="O149" s="36"/>
      <c r="P149" s="36"/>
      <c r="Q149" s="36"/>
      <c r="R149" s="36"/>
      <c r="S149" s="36"/>
      <c r="T149" s="36"/>
      <c r="U149" s="51"/>
    </row>
    <row r="150" spans="3:21">
      <c r="C150" s="34"/>
      <c r="D150" s="34"/>
      <c r="E150" s="34"/>
      <c r="F150" s="34"/>
      <c r="G150" s="50"/>
      <c r="H150" s="50"/>
      <c r="I150" s="36"/>
      <c r="J150" s="36"/>
      <c r="K150" s="36"/>
      <c r="L150" s="36"/>
      <c r="M150" s="34"/>
      <c r="N150" s="36"/>
      <c r="O150" s="36"/>
      <c r="P150" s="36"/>
      <c r="Q150" s="36"/>
      <c r="R150" s="36"/>
      <c r="S150" s="36"/>
      <c r="T150" s="36"/>
      <c r="U150" s="51"/>
    </row>
    <row r="151" spans="3:21">
      <c r="C151" s="34"/>
      <c r="D151" s="34"/>
      <c r="E151" s="34"/>
      <c r="F151" s="34"/>
      <c r="G151" s="50"/>
      <c r="H151" s="50"/>
      <c r="I151" s="36"/>
      <c r="J151" s="36"/>
      <c r="K151" s="36"/>
      <c r="L151" s="36"/>
      <c r="M151" s="34"/>
      <c r="N151" s="36"/>
      <c r="O151" s="36"/>
      <c r="P151" s="36"/>
      <c r="Q151" s="36"/>
      <c r="R151" s="36"/>
      <c r="S151" s="36"/>
      <c r="T151" s="36"/>
      <c r="U151" s="51"/>
    </row>
    <row r="152" spans="3:21">
      <c r="C152" s="34"/>
      <c r="D152" s="34"/>
      <c r="E152" s="34"/>
      <c r="F152" s="34"/>
      <c r="G152" s="50"/>
      <c r="H152" s="50"/>
      <c r="I152" s="36"/>
      <c r="J152" s="36"/>
      <c r="K152" s="36"/>
      <c r="L152" s="36"/>
      <c r="M152" s="34"/>
      <c r="N152" s="36"/>
      <c r="O152" s="36"/>
      <c r="P152" s="36"/>
      <c r="Q152" s="36"/>
      <c r="R152" s="36"/>
      <c r="S152" s="36"/>
      <c r="T152" s="36"/>
      <c r="U152" s="51"/>
    </row>
    <row r="153" spans="3:21">
      <c r="C153" s="34"/>
      <c r="D153" s="34"/>
      <c r="E153" s="34"/>
      <c r="F153" s="34"/>
      <c r="G153" s="50"/>
      <c r="H153" s="50"/>
      <c r="I153" s="36"/>
      <c r="J153" s="36"/>
      <c r="K153" s="36"/>
      <c r="L153" s="36"/>
      <c r="M153" s="34"/>
      <c r="N153" s="36"/>
      <c r="O153" s="36"/>
      <c r="P153" s="36"/>
      <c r="Q153" s="36"/>
      <c r="R153" s="36"/>
      <c r="S153" s="36"/>
      <c r="T153" s="36"/>
      <c r="U153" s="51"/>
    </row>
    <row r="154" spans="3:21">
      <c r="C154" s="34"/>
      <c r="D154" s="34"/>
      <c r="E154" s="34"/>
      <c r="F154" s="34"/>
      <c r="G154" s="50"/>
      <c r="H154" s="50"/>
      <c r="I154" s="36"/>
      <c r="J154" s="36"/>
      <c r="K154" s="36"/>
      <c r="L154" s="36"/>
      <c r="M154" s="34"/>
      <c r="N154" s="36"/>
      <c r="O154" s="36"/>
      <c r="P154" s="36"/>
      <c r="Q154" s="36"/>
      <c r="R154" s="36"/>
      <c r="S154" s="36"/>
      <c r="T154" s="36"/>
      <c r="U154" s="51"/>
    </row>
    <row r="155" spans="3:21">
      <c r="C155" s="34"/>
      <c r="D155" s="34"/>
      <c r="E155" s="34"/>
      <c r="F155" s="34"/>
      <c r="G155" s="50"/>
      <c r="H155" s="50"/>
      <c r="I155" s="36"/>
      <c r="J155" s="36"/>
      <c r="K155" s="36"/>
      <c r="L155" s="36"/>
      <c r="M155" s="34"/>
      <c r="N155" s="36"/>
      <c r="O155" s="36"/>
      <c r="P155" s="36"/>
      <c r="Q155" s="36"/>
      <c r="R155" s="36"/>
      <c r="S155" s="36"/>
      <c r="T155" s="36"/>
      <c r="U155" s="51"/>
    </row>
    <row r="156" spans="3:21">
      <c r="C156" s="34"/>
      <c r="D156" s="34"/>
      <c r="E156" s="34"/>
      <c r="F156" s="34"/>
      <c r="G156" s="50"/>
      <c r="H156" s="50"/>
      <c r="I156" s="36"/>
      <c r="J156" s="36"/>
      <c r="K156" s="36"/>
      <c r="L156" s="36"/>
      <c r="M156" s="34"/>
      <c r="N156" s="36"/>
      <c r="O156" s="36"/>
      <c r="P156" s="36"/>
      <c r="Q156" s="36"/>
      <c r="R156" s="36"/>
      <c r="S156" s="36"/>
      <c r="T156" s="36"/>
      <c r="U156" s="51"/>
    </row>
    <row r="157" spans="3:21">
      <c r="C157" s="34"/>
      <c r="D157" s="34"/>
      <c r="E157" s="34"/>
      <c r="F157" s="34"/>
      <c r="G157" s="50"/>
      <c r="H157" s="50"/>
      <c r="I157" s="36"/>
      <c r="J157" s="36"/>
      <c r="K157" s="36"/>
      <c r="L157" s="36"/>
      <c r="M157" s="34"/>
      <c r="N157" s="36"/>
      <c r="O157" s="36"/>
      <c r="P157" s="36"/>
      <c r="Q157" s="36"/>
      <c r="R157" s="36"/>
      <c r="S157" s="36"/>
      <c r="T157" s="36"/>
      <c r="U157" s="51"/>
    </row>
    <row r="158" spans="3:21">
      <c r="C158" s="34"/>
      <c r="D158" s="34"/>
      <c r="E158" s="34"/>
      <c r="F158" s="34"/>
      <c r="G158" s="50"/>
      <c r="H158" s="50"/>
      <c r="I158" s="36"/>
      <c r="J158" s="36"/>
      <c r="K158" s="36"/>
      <c r="L158" s="36"/>
      <c r="M158" s="34"/>
      <c r="N158" s="36"/>
      <c r="O158" s="36"/>
      <c r="P158" s="36"/>
      <c r="Q158" s="36"/>
      <c r="R158" s="36"/>
      <c r="S158" s="36"/>
      <c r="T158" s="36"/>
      <c r="U158" s="51"/>
    </row>
    <row r="159" spans="3:21">
      <c r="C159" s="34"/>
      <c r="D159" s="34"/>
      <c r="E159" s="34"/>
      <c r="F159" s="34"/>
      <c r="G159" s="50"/>
      <c r="H159" s="50"/>
      <c r="I159" s="36"/>
      <c r="J159" s="36"/>
      <c r="K159" s="36"/>
      <c r="L159" s="36"/>
      <c r="M159" s="34"/>
      <c r="N159" s="36"/>
      <c r="O159" s="36"/>
      <c r="P159" s="36"/>
      <c r="Q159" s="36"/>
      <c r="R159" s="36"/>
      <c r="S159" s="36"/>
      <c r="T159" s="36"/>
      <c r="U159" s="51"/>
    </row>
    <row r="160" spans="3:21">
      <c r="C160" s="34"/>
      <c r="D160" s="34"/>
      <c r="E160" s="34"/>
      <c r="F160" s="34"/>
      <c r="G160" s="50"/>
      <c r="H160" s="50"/>
      <c r="I160" s="36"/>
      <c r="J160" s="36"/>
      <c r="K160" s="36"/>
      <c r="L160" s="36"/>
      <c r="M160" s="34"/>
      <c r="N160" s="36"/>
      <c r="O160" s="36"/>
      <c r="P160" s="36"/>
      <c r="Q160" s="36"/>
      <c r="R160" s="36"/>
      <c r="S160" s="36"/>
      <c r="T160" s="36"/>
      <c r="U160" s="51"/>
    </row>
    <row r="161" spans="3:21">
      <c r="C161" s="34"/>
      <c r="D161" s="34"/>
      <c r="E161" s="34"/>
      <c r="F161" s="34"/>
      <c r="G161" s="50"/>
      <c r="H161" s="50"/>
      <c r="I161" s="36"/>
      <c r="J161" s="36"/>
      <c r="K161" s="36"/>
      <c r="L161" s="36"/>
      <c r="M161" s="34"/>
      <c r="N161" s="36"/>
      <c r="O161" s="36"/>
      <c r="P161" s="36"/>
      <c r="Q161" s="36"/>
      <c r="R161" s="36"/>
      <c r="S161" s="36"/>
      <c r="T161" s="36"/>
      <c r="U161" s="51"/>
    </row>
    <row r="162" spans="3:21">
      <c r="C162" s="34"/>
      <c r="D162" s="34"/>
      <c r="E162" s="34"/>
      <c r="F162" s="34"/>
      <c r="G162" s="50"/>
      <c r="H162" s="50"/>
      <c r="I162" s="36"/>
      <c r="J162" s="36"/>
      <c r="K162" s="36"/>
      <c r="L162" s="36"/>
      <c r="M162" s="34"/>
      <c r="N162" s="36"/>
      <c r="O162" s="36"/>
      <c r="P162" s="36"/>
      <c r="Q162" s="36"/>
      <c r="R162" s="36"/>
      <c r="S162" s="36"/>
      <c r="T162" s="36"/>
      <c r="U162" s="51"/>
    </row>
    <row r="163" spans="3:21">
      <c r="C163" s="34"/>
      <c r="D163" s="34"/>
      <c r="E163" s="34"/>
      <c r="F163" s="34"/>
      <c r="G163" s="50"/>
      <c r="H163" s="50"/>
      <c r="I163" s="36"/>
      <c r="J163" s="36"/>
      <c r="K163" s="36"/>
      <c r="L163" s="36"/>
      <c r="M163" s="34"/>
      <c r="N163" s="36"/>
      <c r="O163" s="36"/>
      <c r="P163" s="36"/>
      <c r="Q163" s="36"/>
      <c r="R163" s="36"/>
      <c r="S163" s="36"/>
      <c r="T163" s="36"/>
      <c r="U163" s="51"/>
    </row>
    <row r="164" spans="3:21">
      <c r="C164" s="34"/>
      <c r="D164" s="34"/>
      <c r="E164" s="34"/>
      <c r="F164" s="34"/>
      <c r="G164" s="50"/>
      <c r="H164" s="50"/>
      <c r="I164" s="36"/>
      <c r="J164" s="36"/>
      <c r="K164" s="36"/>
      <c r="L164" s="36"/>
      <c r="M164" s="34"/>
      <c r="N164" s="36"/>
      <c r="O164" s="36"/>
      <c r="P164" s="36"/>
      <c r="Q164" s="36"/>
      <c r="R164" s="36"/>
      <c r="S164" s="36"/>
      <c r="T164" s="36"/>
      <c r="U164" s="51"/>
    </row>
    <row r="165" spans="3:21">
      <c r="C165" s="34"/>
      <c r="D165" s="34"/>
      <c r="E165" s="34"/>
      <c r="F165" s="34"/>
      <c r="G165" s="50"/>
      <c r="H165" s="50"/>
      <c r="I165" s="36"/>
      <c r="J165" s="36"/>
      <c r="K165" s="36"/>
      <c r="L165" s="36"/>
      <c r="M165" s="34"/>
      <c r="N165" s="36"/>
      <c r="O165" s="36"/>
      <c r="P165" s="36"/>
      <c r="Q165" s="36"/>
      <c r="R165" s="36"/>
      <c r="S165" s="36"/>
      <c r="T165" s="36"/>
      <c r="U165" s="51"/>
    </row>
    <row r="166" spans="3:21">
      <c r="C166" s="34"/>
      <c r="D166" s="34"/>
      <c r="E166" s="34"/>
      <c r="F166" s="34"/>
      <c r="G166" s="50"/>
      <c r="H166" s="50"/>
      <c r="I166" s="36"/>
      <c r="J166" s="36"/>
      <c r="K166" s="36"/>
      <c r="L166" s="36"/>
      <c r="M166" s="34"/>
      <c r="N166" s="36"/>
      <c r="O166" s="36"/>
      <c r="P166" s="36"/>
      <c r="Q166" s="36"/>
      <c r="R166" s="36"/>
      <c r="S166" s="36"/>
      <c r="T166" s="36"/>
      <c r="U166" s="51"/>
    </row>
    <row r="167" spans="3:21">
      <c r="C167" s="34"/>
      <c r="D167" s="34"/>
      <c r="E167" s="34"/>
      <c r="F167" s="34"/>
      <c r="G167" s="50"/>
      <c r="H167" s="50"/>
      <c r="I167" s="36"/>
      <c r="J167" s="36"/>
      <c r="K167" s="36"/>
      <c r="L167" s="36"/>
      <c r="M167" s="34"/>
      <c r="N167" s="36"/>
      <c r="O167" s="36"/>
      <c r="P167" s="36"/>
      <c r="Q167" s="36"/>
      <c r="R167" s="36"/>
      <c r="S167" s="36"/>
      <c r="T167" s="36"/>
      <c r="U167" s="51"/>
    </row>
    <row r="168" spans="3:21">
      <c r="C168" s="34"/>
      <c r="D168" s="34"/>
      <c r="E168" s="34"/>
      <c r="F168" s="34"/>
      <c r="G168" s="50"/>
      <c r="H168" s="50"/>
      <c r="I168" s="36"/>
      <c r="J168" s="36"/>
      <c r="K168" s="36"/>
      <c r="L168" s="36"/>
      <c r="M168" s="34"/>
      <c r="N168" s="36"/>
      <c r="O168" s="36"/>
      <c r="P168" s="36"/>
      <c r="Q168" s="36"/>
      <c r="R168" s="36"/>
      <c r="S168" s="36"/>
      <c r="T168" s="36"/>
      <c r="U168" s="51"/>
    </row>
    <row r="169" spans="3:21">
      <c r="C169" s="34"/>
      <c r="D169" s="34"/>
      <c r="E169" s="34"/>
      <c r="F169" s="34"/>
      <c r="G169" s="50"/>
      <c r="H169" s="50"/>
      <c r="I169" s="36"/>
      <c r="J169" s="36"/>
      <c r="K169" s="36"/>
      <c r="L169" s="36"/>
      <c r="M169" s="34"/>
      <c r="N169" s="36"/>
      <c r="O169" s="36"/>
      <c r="P169" s="36"/>
      <c r="Q169" s="36"/>
      <c r="R169" s="36"/>
      <c r="S169" s="36"/>
      <c r="T169" s="36"/>
      <c r="U169" s="51"/>
    </row>
    <row r="170" spans="3:21">
      <c r="C170" s="34"/>
      <c r="D170" s="34"/>
      <c r="E170" s="34"/>
      <c r="F170" s="34"/>
      <c r="G170" s="50"/>
      <c r="H170" s="50"/>
      <c r="I170" s="36"/>
      <c r="J170" s="36"/>
      <c r="K170" s="36"/>
      <c r="L170" s="36"/>
      <c r="M170" s="34"/>
      <c r="N170" s="36"/>
      <c r="O170" s="36"/>
      <c r="P170" s="36"/>
      <c r="Q170" s="36"/>
      <c r="R170" s="36"/>
      <c r="S170" s="36"/>
      <c r="T170" s="36"/>
      <c r="U170" s="51"/>
    </row>
    <row r="171" spans="3:21">
      <c r="C171" s="34"/>
      <c r="D171" s="34"/>
      <c r="E171" s="34"/>
      <c r="F171" s="34"/>
      <c r="G171" s="50"/>
      <c r="H171" s="50"/>
      <c r="I171" s="36"/>
      <c r="J171" s="36"/>
      <c r="K171" s="36"/>
      <c r="L171" s="36"/>
      <c r="M171" s="34"/>
      <c r="N171" s="36"/>
      <c r="O171" s="36"/>
      <c r="P171" s="36"/>
      <c r="Q171" s="36"/>
      <c r="R171" s="36"/>
      <c r="S171" s="36"/>
      <c r="T171" s="36"/>
      <c r="U171" s="51"/>
    </row>
    <row r="172" spans="3:21">
      <c r="C172" s="34"/>
      <c r="D172" s="34"/>
      <c r="E172" s="34"/>
      <c r="F172" s="34"/>
      <c r="G172" s="50"/>
      <c r="H172" s="50"/>
      <c r="I172" s="36"/>
      <c r="J172" s="36"/>
      <c r="K172" s="36"/>
      <c r="L172" s="36"/>
      <c r="M172" s="34"/>
      <c r="N172" s="36"/>
      <c r="O172" s="36"/>
      <c r="P172" s="36"/>
      <c r="Q172" s="36"/>
      <c r="R172" s="36"/>
      <c r="S172" s="36"/>
      <c r="T172" s="36"/>
      <c r="U172" s="51"/>
    </row>
    <row r="173" spans="3:21">
      <c r="C173" s="34"/>
      <c r="D173" s="34"/>
      <c r="E173" s="34"/>
      <c r="F173" s="34"/>
      <c r="G173" s="50"/>
      <c r="H173" s="50"/>
      <c r="I173" s="36"/>
      <c r="J173" s="36"/>
      <c r="K173" s="36"/>
      <c r="L173" s="36"/>
      <c r="M173" s="34"/>
      <c r="N173" s="36"/>
      <c r="O173" s="36"/>
      <c r="P173" s="36"/>
      <c r="Q173" s="36"/>
      <c r="R173" s="36"/>
      <c r="S173" s="36"/>
      <c r="T173" s="36"/>
      <c r="U173" s="51"/>
    </row>
    <row r="174" spans="3:21">
      <c r="C174" s="34"/>
      <c r="D174" s="34"/>
      <c r="E174" s="34"/>
      <c r="F174" s="34"/>
      <c r="G174" s="50"/>
      <c r="H174" s="50"/>
      <c r="I174" s="36"/>
      <c r="J174" s="36"/>
      <c r="K174" s="36"/>
      <c r="L174" s="36"/>
      <c r="M174" s="34"/>
      <c r="N174" s="36"/>
      <c r="O174" s="36"/>
      <c r="P174" s="36"/>
      <c r="Q174" s="36"/>
      <c r="R174" s="36"/>
      <c r="S174" s="36"/>
      <c r="T174" s="36"/>
      <c r="U174" s="51"/>
    </row>
    <row r="175" spans="3:21">
      <c r="C175" s="34"/>
      <c r="D175" s="34"/>
      <c r="E175" s="34"/>
      <c r="F175" s="34"/>
      <c r="G175" s="50"/>
      <c r="H175" s="50"/>
      <c r="I175" s="36"/>
      <c r="J175" s="36"/>
      <c r="K175" s="36"/>
      <c r="L175" s="36"/>
      <c r="M175" s="34"/>
      <c r="N175" s="36"/>
      <c r="O175" s="36"/>
      <c r="P175" s="36"/>
      <c r="Q175" s="36"/>
      <c r="R175" s="36"/>
      <c r="S175" s="36"/>
      <c r="T175" s="36"/>
      <c r="U175" s="51"/>
    </row>
    <row r="176" spans="3:21">
      <c r="C176" s="34"/>
      <c r="D176" s="34"/>
      <c r="E176" s="34"/>
      <c r="F176" s="34"/>
      <c r="G176" s="50"/>
      <c r="H176" s="50"/>
      <c r="I176" s="36"/>
      <c r="J176" s="36"/>
      <c r="K176" s="36"/>
      <c r="L176" s="36"/>
      <c r="M176" s="34"/>
      <c r="N176" s="36"/>
      <c r="O176" s="36"/>
      <c r="P176" s="36"/>
      <c r="Q176" s="36"/>
      <c r="R176" s="36"/>
      <c r="S176" s="36"/>
      <c r="T176" s="36"/>
      <c r="U176" s="51"/>
    </row>
    <row r="177" spans="3:21">
      <c r="C177" s="34"/>
      <c r="D177" s="34"/>
      <c r="E177" s="34"/>
      <c r="F177" s="34"/>
      <c r="G177" s="50"/>
      <c r="H177" s="50"/>
      <c r="I177" s="36"/>
      <c r="J177" s="36"/>
      <c r="K177" s="36"/>
      <c r="L177" s="36"/>
      <c r="M177" s="34"/>
      <c r="N177" s="36"/>
      <c r="O177" s="36"/>
      <c r="P177" s="36"/>
      <c r="Q177" s="36"/>
      <c r="R177" s="36"/>
      <c r="S177" s="36"/>
      <c r="T177" s="36"/>
      <c r="U177" s="51"/>
    </row>
    <row r="178" spans="3:21">
      <c r="C178" s="34"/>
      <c r="D178" s="34"/>
      <c r="E178" s="34"/>
      <c r="F178" s="34"/>
      <c r="G178" s="50"/>
      <c r="H178" s="50"/>
      <c r="I178" s="36"/>
      <c r="J178" s="36"/>
      <c r="K178" s="36"/>
      <c r="L178" s="36"/>
      <c r="M178" s="34"/>
      <c r="N178" s="36"/>
      <c r="O178" s="36"/>
      <c r="P178" s="36"/>
      <c r="Q178" s="36"/>
      <c r="R178" s="36"/>
      <c r="S178" s="36"/>
      <c r="T178" s="36"/>
      <c r="U178" s="51"/>
    </row>
    <row r="179" spans="3:21">
      <c r="C179" s="34"/>
      <c r="D179" s="34"/>
      <c r="E179" s="34"/>
      <c r="F179" s="34"/>
      <c r="G179" s="50"/>
      <c r="H179" s="50"/>
      <c r="I179" s="36"/>
      <c r="J179" s="36"/>
      <c r="K179" s="36"/>
      <c r="L179" s="36"/>
      <c r="M179" s="34"/>
      <c r="N179" s="36"/>
      <c r="O179" s="36"/>
      <c r="P179" s="36"/>
      <c r="Q179" s="36"/>
      <c r="R179" s="36"/>
      <c r="S179" s="36"/>
      <c r="T179" s="36"/>
      <c r="U179" s="51"/>
    </row>
    <row r="180" spans="3:21">
      <c r="C180" s="34"/>
      <c r="D180" s="34"/>
      <c r="E180" s="34"/>
      <c r="F180" s="34"/>
      <c r="G180" s="50"/>
      <c r="H180" s="50"/>
      <c r="I180" s="36"/>
      <c r="J180" s="36"/>
      <c r="K180" s="36"/>
      <c r="L180" s="36"/>
      <c r="M180" s="34"/>
      <c r="N180" s="36"/>
      <c r="O180" s="36"/>
      <c r="P180" s="36"/>
      <c r="Q180" s="36"/>
      <c r="R180" s="36"/>
      <c r="S180" s="36"/>
      <c r="T180" s="36"/>
      <c r="U180" s="51"/>
    </row>
    <row r="181" spans="3:21">
      <c r="C181" s="34"/>
      <c r="D181" s="34"/>
      <c r="E181" s="34"/>
      <c r="F181" s="34"/>
      <c r="G181" s="50"/>
      <c r="H181" s="50"/>
      <c r="I181" s="36"/>
      <c r="J181" s="36"/>
      <c r="K181" s="36"/>
      <c r="L181" s="36"/>
      <c r="M181" s="34"/>
      <c r="N181" s="36"/>
      <c r="O181" s="36"/>
      <c r="P181" s="36"/>
      <c r="Q181" s="36"/>
      <c r="R181" s="36"/>
      <c r="S181" s="36"/>
      <c r="T181" s="36"/>
      <c r="U181" s="51"/>
    </row>
    <row r="182" spans="3:21">
      <c r="C182" s="34"/>
      <c r="D182" s="34"/>
      <c r="E182" s="34"/>
      <c r="F182" s="34"/>
      <c r="G182" s="50"/>
      <c r="H182" s="50"/>
      <c r="I182" s="36"/>
      <c r="J182" s="36"/>
      <c r="K182" s="36"/>
      <c r="L182" s="36"/>
      <c r="M182" s="34"/>
      <c r="N182" s="36"/>
      <c r="O182" s="36"/>
      <c r="P182" s="36"/>
      <c r="Q182" s="36"/>
      <c r="R182" s="36"/>
      <c r="S182" s="36"/>
      <c r="T182" s="36"/>
      <c r="U182" s="51"/>
    </row>
    <row r="183" spans="3:21">
      <c r="C183" s="34"/>
      <c r="D183" s="34"/>
      <c r="E183" s="34"/>
      <c r="F183" s="34"/>
      <c r="G183" s="50"/>
      <c r="H183" s="50"/>
      <c r="I183" s="36"/>
      <c r="J183" s="36"/>
      <c r="K183" s="36"/>
      <c r="L183" s="36"/>
      <c r="M183" s="34"/>
      <c r="N183" s="36"/>
      <c r="O183" s="36"/>
      <c r="P183" s="36"/>
      <c r="Q183" s="36"/>
      <c r="R183" s="36"/>
      <c r="S183" s="36"/>
      <c r="T183" s="36"/>
      <c r="U183" s="51"/>
    </row>
    <row r="184" spans="3:21">
      <c r="C184" s="34"/>
      <c r="D184" s="34"/>
      <c r="E184" s="34"/>
      <c r="F184" s="34"/>
      <c r="G184" s="50"/>
      <c r="H184" s="50"/>
      <c r="I184" s="36"/>
      <c r="J184" s="36"/>
      <c r="K184" s="36"/>
      <c r="L184" s="36"/>
      <c r="M184" s="34"/>
      <c r="N184" s="36"/>
      <c r="O184" s="36"/>
      <c r="P184" s="36"/>
      <c r="Q184" s="36"/>
      <c r="R184" s="36"/>
      <c r="S184" s="36"/>
      <c r="T184" s="36"/>
      <c r="U184" s="51"/>
    </row>
    <row r="185" spans="3:21">
      <c r="C185" s="34"/>
      <c r="D185" s="34"/>
      <c r="E185" s="34"/>
      <c r="F185" s="34"/>
      <c r="G185" s="50"/>
      <c r="H185" s="50"/>
      <c r="I185" s="36"/>
      <c r="J185" s="36"/>
      <c r="K185" s="36"/>
      <c r="L185" s="36"/>
      <c r="M185" s="34"/>
      <c r="N185" s="36"/>
      <c r="O185" s="36"/>
      <c r="P185" s="36"/>
      <c r="Q185" s="36"/>
      <c r="R185" s="36"/>
      <c r="S185" s="36"/>
      <c r="T185" s="36"/>
      <c r="U185" s="51"/>
    </row>
    <row r="186" spans="3:21">
      <c r="C186" s="34"/>
      <c r="D186" s="34"/>
      <c r="E186" s="34"/>
      <c r="F186" s="34"/>
      <c r="G186" s="50"/>
      <c r="H186" s="50"/>
      <c r="I186" s="36"/>
      <c r="J186" s="36"/>
      <c r="K186" s="36"/>
      <c r="L186" s="36"/>
      <c r="M186" s="34"/>
      <c r="N186" s="36"/>
      <c r="O186" s="36"/>
      <c r="P186" s="36"/>
      <c r="Q186" s="36"/>
      <c r="R186" s="36"/>
      <c r="S186" s="36"/>
      <c r="T186" s="36"/>
      <c r="U186" s="51"/>
    </row>
    <row r="187" spans="3:21">
      <c r="C187" s="34"/>
      <c r="D187" s="34"/>
      <c r="E187" s="34"/>
      <c r="F187" s="34"/>
      <c r="G187" s="50"/>
      <c r="H187" s="50"/>
      <c r="I187" s="36"/>
      <c r="J187" s="36"/>
      <c r="K187" s="36"/>
      <c r="L187" s="36"/>
      <c r="M187" s="34"/>
      <c r="N187" s="36"/>
      <c r="O187" s="36"/>
      <c r="P187" s="36"/>
      <c r="Q187" s="36"/>
      <c r="R187" s="36"/>
      <c r="S187" s="36"/>
      <c r="T187" s="36"/>
      <c r="U187" s="51"/>
    </row>
    <row r="188" spans="3:21">
      <c r="C188" s="34"/>
      <c r="D188" s="34"/>
      <c r="E188" s="34"/>
      <c r="F188" s="34"/>
      <c r="G188" s="50"/>
      <c r="H188" s="50"/>
      <c r="I188" s="36"/>
      <c r="J188" s="36"/>
      <c r="K188" s="36"/>
      <c r="L188" s="36"/>
      <c r="M188" s="34"/>
      <c r="N188" s="36"/>
      <c r="O188" s="36"/>
      <c r="P188" s="36"/>
      <c r="Q188" s="36"/>
      <c r="R188" s="36"/>
      <c r="S188" s="36"/>
      <c r="T188" s="36"/>
      <c r="U188" s="51"/>
    </row>
    <row r="189" spans="3:21">
      <c r="C189" s="34"/>
      <c r="D189" s="34"/>
      <c r="E189" s="34"/>
      <c r="F189" s="34"/>
      <c r="G189" s="50"/>
      <c r="H189" s="50"/>
      <c r="I189" s="36"/>
      <c r="J189" s="36"/>
      <c r="K189" s="36"/>
      <c r="L189" s="36"/>
      <c r="M189" s="34"/>
      <c r="N189" s="36"/>
      <c r="O189" s="36"/>
      <c r="P189" s="36"/>
      <c r="Q189" s="36"/>
      <c r="R189" s="36"/>
      <c r="S189" s="36"/>
      <c r="T189" s="36"/>
      <c r="U189" s="51"/>
    </row>
    <row r="190" spans="3:21">
      <c r="C190" s="34"/>
      <c r="D190" s="34"/>
      <c r="E190" s="34"/>
      <c r="F190" s="34"/>
      <c r="G190" s="50"/>
      <c r="H190" s="50"/>
      <c r="I190" s="36"/>
      <c r="J190" s="36"/>
      <c r="K190" s="36"/>
      <c r="L190" s="36"/>
      <c r="M190" s="34"/>
      <c r="N190" s="36"/>
      <c r="O190" s="36"/>
      <c r="P190" s="36"/>
      <c r="Q190" s="36"/>
      <c r="R190" s="36"/>
      <c r="S190" s="36"/>
      <c r="T190" s="36"/>
      <c r="U190" s="51"/>
    </row>
    <row r="191" spans="3:21">
      <c r="C191" s="34"/>
      <c r="D191" s="34"/>
      <c r="E191" s="34"/>
      <c r="F191" s="34"/>
      <c r="G191" s="50"/>
      <c r="H191" s="50"/>
      <c r="I191" s="36"/>
      <c r="J191" s="36"/>
      <c r="K191" s="36"/>
      <c r="L191" s="36"/>
      <c r="M191" s="34"/>
      <c r="N191" s="36"/>
      <c r="O191" s="36"/>
      <c r="P191" s="36"/>
      <c r="Q191" s="36"/>
      <c r="R191" s="36"/>
      <c r="S191" s="36"/>
      <c r="T191" s="36"/>
      <c r="U191" s="51"/>
    </row>
    <row r="192" spans="3:21">
      <c r="C192" s="34"/>
      <c r="D192" s="34"/>
      <c r="E192" s="34"/>
      <c r="F192" s="34"/>
      <c r="G192" s="50"/>
      <c r="H192" s="50"/>
      <c r="I192" s="36"/>
      <c r="J192" s="36"/>
      <c r="K192" s="36"/>
      <c r="L192" s="36"/>
      <c r="M192" s="34"/>
      <c r="N192" s="36"/>
      <c r="O192" s="36"/>
      <c r="P192" s="36"/>
      <c r="Q192" s="36"/>
      <c r="R192" s="36"/>
      <c r="S192" s="36"/>
      <c r="T192" s="36"/>
      <c r="U192" s="51"/>
    </row>
    <row r="193" spans="3:21">
      <c r="C193" s="34"/>
      <c r="D193" s="34"/>
      <c r="E193" s="34"/>
      <c r="F193" s="34"/>
      <c r="G193" s="50"/>
      <c r="H193" s="50"/>
      <c r="I193" s="36"/>
      <c r="J193" s="36"/>
      <c r="K193" s="36"/>
      <c r="L193" s="36"/>
      <c r="M193" s="34"/>
      <c r="N193" s="36"/>
      <c r="O193" s="36"/>
      <c r="P193" s="36"/>
      <c r="Q193" s="36"/>
      <c r="R193" s="36"/>
      <c r="S193" s="36"/>
      <c r="T193" s="36"/>
      <c r="U193" s="51"/>
    </row>
    <row r="194" spans="3:21">
      <c r="C194" s="34"/>
      <c r="D194" s="34"/>
      <c r="E194" s="34"/>
      <c r="F194" s="34"/>
      <c r="G194" s="50"/>
      <c r="H194" s="50"/>
      <c r="I194" s="36"/>
      <c r="J194" s="36"/>
      <c r="K194" s="36"/>
      <c r="L194" s="36"/>
      <c r="M194" s="34"/>
      <c r="N194" s="36"/>
      <c r="O194" s="36"/>
      <c r="P194" s="36"/>
      <c r="Q194" s="36"/>
      <c r="R194" s="36"/>
      <c r="S194" s="36"/>
      <c r="T194" s="36"/>
      <c r="U194" s="51"/>
    </row>
    <row r="195" spans="3:21">
      <c r="C195" s="34"/>
      <c r="D195" s="34"/>
      <c r="E195" s="34"/>
      <c r="F195" s="34"/>
      <c r="G195" s="50"/>
      <c r="H195" s="50"/>
      <c r="I195" s="36"/>
      <c r="J195" s="36"/>
      <c r="K195" s="36"/>
      <c r="L195" s="36"/>
      <c r="M195" s="34"/>
      <c r="N195" s="36"/>
      <c r="O195" s="36"/>
      <c r="P195" s="36"/>
      <c r="Q195" s="36"/>
      <c r="R195" s="36"/>
      <c r="S195" s="36"/>
      <c r="T195" s="36"/>
      <c r="U195" s="51"/>
    </row>
    <row r="196" spans="3:21">
      <c r="C196" s="34"/>
      <c r="D196" s="34"/>
      <c r="E196" s="34"/>
      <c r="F196" s="34"/>
      <c r="G196" s="50"/>
      <c r="H196" s="50"/>
      <c r="I196" s="36"/>
      <c r="J196" s="36"/>
      <c r="K196" s="36"/>
      <c r="L196" s="36"/>
      <c r="M196" s="34"/>
      <c r="N196" s="36"/>
      <c r="O196" s="36"/>
      <c r="P196" s="36"/>
      <c r="Q196" s="36"/>
      <c r="R196" s="36"/>
      <c r="S196" s="36"/>
      <c r="T196" s="36"/>
      <c r="U196" s="51"/>
    </row>
    <row r="197" spans="3:21">
      <c r="C197" s="34"/>
      <c r="D197" s="34"/>
      <c r="E197" s="34"/>
      <c r="F197" s="34"/>
      <c r="G197" s="50"/>
      <c r="H197" s="50"/>
      <c r="I197" s="36"/>
      <c r="J197" s="36"/>
      <c r="K197" s="36"/>
      <c r="L197" s="36"/>
      <c r="M197" s="34"/>
      <c r="N197" s="36"/>
      <c r="O197" s="36"/>
      <c r="P197" s="36"/>
      <c r="Q197" s="36"/>
      <c r="R197" s="36"/>
      <c r="S197" s="36"/>
      <c r="T197" s="36"/>
      <c r="U197" s="51"/>
    </row>
    <row r="198" spans="3:21">
      <c r="C198" s="34"/>
      <c r="D198" s="34"/>
      <c r="E198" s="34"/>
      <c r="F198" s="34"/>
      <c r="G198" s="50"/>
      <c r="H198" s="50"/>
      <c r="I198" s="36"/>
      <c r="J198" s="36"/>
      <c r="K198" s="36"/>
      <c r="L198" s="36"/>
      <c r="M198" s="34"/>
      <c r="N198" s="36"/>
      <c r="O198" s="36"/>
      <c r="P198" s="36"/>
      <c r="Q198" s="36"/>
      <c r="R198" s="36"/>
      <c r="S198" s="36"/>
      <c r="T198" s="36"/>
      <c r="U198" s="51"/>
    </row>
    <row r="199" spans="3:21">
      <c r="C199" s="34"/>
      <c r="D199" s="34"/>
      <c r="E199" s="34"/>
      <c r="F199" s="34"/>
      <c r="G199" s="50"/>
      <c r="H199" s="50"/>
      <c r="I199" s="36"/>
      <c r="J199" s="36"/>
      <c r="K199" s="36"/>
      <c r="L199" s="36"/>
      <c r="M199" s="34"/>
      <c r="N199" s="36"/>
      <c r="O199" s="36"/>
      <c r="P199" s="36"/>
      <c r="Q199" s="36"/>
      <c r="R199" s="36"/>
      <c r="S199" s="36"/>
      <c r="T199" s="36"/>
      <c r="U199" s="51"/>
    </row>
    <row r="200" spans="3:21">
      <c r="C200" s="34"/>
      <c r="D200" s="34"/>
      <c r="E200" s="34"/>
      <c r="F200" s="34"/>
      <c r="G200" s="50"/>
      <c r="H200" s="50"/>
      <c r="I200" s="36"/>
      <c r="J200" s="36"/>
      <c r="K200" s="36"/>
      <c r="L200" s="36"/>
      <c r="M200" s="34"/>
      <c r="N200" s="36"/>
      <c r="O200" s="36"/>
      <c r="P200" s="36"/>
      <c r="Q200" s="36"/>
      <c r="R200" s="36"/>
      <c r="S200" s="36"/>
      <c r="T200" s="36"/>
      <c r="U200" s="51"/>
    </row>
    <row r="201" spans="3:21">
      <c r="C201" s="34"/>
      <c r="D201" s="34"/>
      <c r="E201" s="34"/>
      <c r="F201" s="34"/>
      <c r="G201" s="50"/>
      <c r="H201" s="50"/>
      <c r="I201" s="36"/>
      <c r="J201" s="36"/>
      <c r="K201" s="36"/>
      <c r="L201" s="36"/>
      <c r="M201" s="34"/>
      <c r="N201" s="36"/>
      <c r="O201" s="36"/>
      <c r="P201" s="36"/>
      <c r="Q201" s="36"/>
      <c r="R201" s="36"/>
      <c r="S201" s="36"/>
      <c r="T201" s="36"/>
      <c r="U201" s="51"/>
    </row>
    <row r="202" spans="3:21">
      <c r="C202" s="34"/>
      <c r="D202" s="34"/>
      <c r="E202" s="34"/>
      <c r="F202" s="34"/>
      <c r="G202" s="50"/>
      <c r="H202" s="50"/>
      <c r="I202" s="36"/>
      <c r="J202" s="36"/>
      <c r="K202" s="36"/>
      <c r="L202" s="36"/>
      <c r="M202" s="34"/>
      <c r="N202" s="36"/>
      <c r="O202" s="36"/>
      <c r="P202" s="36"/>
      <c r="Q202" s="36"/>
      <c r="R202" s="36"/>
      <c r="S202" s="36"/>
      <c r="T202" s="36"/>
      <c r="U202" s="51"/>
    </row>
    <row r="203" spans="3:21">
      <c r="C203" s="34"/>
      <c r="D203" s="34"/>
      <c r="E203" s="34"/>
      <c r="F203" s="34"/>
      <c r="G203" s="50"/>
      <c r="H203" s="50"/>
      <c r="I203" s="36"/>
      <c r="J203" s="36"/>
      <c r="K203" s="36"/>
      <c r="L203" s="36"/>
      <c r="M203" s="34"/>
      <c r="N203" s="36"/>
      <c r="O203" s="36"/>
      <c r="P203" s="36"/>
      <c r="Q203" s="36"/>
      <c r="R203" s="36"/>
      <c r="S203" s="36"/>
      <c r="T203" s="36"/>
      <c r="U203" s="51"/>
    </row>
    <row r="204" spans="3:21">
      <c r="C204" s="34"/>
      <c r="D204" s="34"/>
      <c r="E204" s="34"/>
      <c r="F204" s="34"/>
      <c r="G204" s="50"/>
      <c r="H204" s="50"/>
      <c r="I204" s="36"/>
      <c r="J204" s="36"/>
      <c r="K204" s="36"/>
      <c r="L204" s="36"/>
      <c r="M204" s="34"/>
      <c r="N204" s="36"/>
      <c r="O204" s="36"/>
      <c r="P204" s="36"/>
      <c r="Q204" s="36"/>
      <c r="R204" s="36"/>
      <c r="S204" s="36"/>
      <c r="T204" s="36"/>
      <c r="U204" s="51"/>
    </row>
    <row r="205" spans="3:21">
      <c r="C205" s="34"/>
      <c r="D205" s="34"/>
      <c r="E205" s="34"/>
      <c r="F205" s="34"/>
      <c r="G205" s="50"/>
      <c r="H205" s="50"/>
      <c r="I205" s="36"/>
      <c r="J205" s="36"/>
      <c r="K205" s="36"/>
      <c r="L205" s="36"/>
      <c r="M205" s="34"/>
      <c r="N205" s="36"/>
      <c r="O205" s="36"/>
      <c r="P205" s="36"/>
      <c r="Q205" s="36"/>
      <c r="R205" s="36"/>
      <c r="S205" s="36"/>
      <c r="T205" s="36"/>
      <c r="U205" s="51"/>
    </row>
    <row r="206" spans="3:21">
      <c r="C206" s="34"/>
      <c r="D206" s="34"/>
      <c r="E206" s="34"/>
      <c r="F206" s="34"/>
      <c r="G206" s="50"/>
      <c r="H206" s="50"/>
      <c r="I206" s="36"/>
      <c r="J206" s="36"/>
      <c r="K206" s="36"/>
      <c r="L206" s="36"/>
      <c r="M206" s="34"/>
      <c r="N206" s="36"/>
      <c r="O206" s="36"/>
      <c r="P206" s="36"/>
      <c r="Q206" s="36"/>
      <c r="R206" s="36"/>
      <c r="S206" s="36"/>
      <c r="T206" s="36"/>
      <c r="U206" s="51"/>
    </row>
    <row r="207" spans="3:21">
      <c r="C207" s="34"/>
      <c r="D207" s="34"/>
      <c r="E207" s="34"/>
      <c r="F207" s="34"/>
      <c r="G207" s="50"/>
      <c r="H207" s="50"/>
      <c r="I207" s="36"/>
      <c r="J207" s="36"/>
      <c r="K207" s="36"/>
      <c r="L207" s="36"/>
      <c r="M207" s="34"/>
      <c r="N207" s="36"/>
      <c r="O207" s="36"/>
      <c r="P207" s="36"/>
      <c r="Q207" s="36"/>
      <c r="R207" s="36"/>
      <c r="S207" s="36"/>
      <c r="T207" s="36"/>
      <c r="U207" s="51"/>
    </row>
    <row r="208" spans="3:21">
      <c r="C208" s="34"/>
      <c r="D208" s="34"/>
      <c r="E208" s="34"/>
      <c r="F208" s="34"/>
      <c r="G208" s="50"/>
      <c r="H208" s="50"/>
      <c r="I208" s="36"/>
      <c r="J208" s="36"/>
      <c r="K208" s="36"/>
      <c r="L208" s="36"/>
      <c r="M208" s="34"/>
      <c r="N208" s="36"/>
      <c r="O208" s="36"/>
      <c r="P208" s="36"/>
      <c r="Q208" s="36"/>
      <c r="R208" s="36"/>
      <c r="S208" s="36"/>
      <c r="T208" s="36"/>
      <c r="U208" s="51"/>
    </row>
    <row r="209" spans="3:21">
      <c r="C209" s="34"/>
      <c r="D209" s="34"/>
      <c r="E209" s="34"/>
      <c r="F209" s="34"/>
      <c r="G209" s="50"/>
      <c r="H209" s="50"/>
      <c r="I209" s="36"/>
      <c r="J209" s="36"/>
      <c r="K209" s="36"/>
      <c r="L209" s="36"/>
      <c r="M209" s="34"/>
      <c r="N209" s="36"/>
      <c r="O209" s="36"/>
      <c r="P209" s="36"/>
      <c r="Q209" s="36"/>
      <c r="R209" s="36"/>
      <c r="S209" s="36"/>
      <c r="T209" s="36"/>
      <c r="U209" s="51"/>
    </row>
    <row r="210" spans="3:21">
      <c r="C210" s="34"/>
      <c r="D210" s="34"/>
      <c r="E210" s="34"/>
      <c r="F210" s="34"/>
      <c r="G210" s="50"/>
      <c r="H210" s="50"/>
      <c r="I210" s="36"/>
      <c r="J210" s="36"/>
      <c r="K210" s="36"/>
      <c r="L210" s="36"/>
      <c r="M210" s="34"/>
      <c r="N210" s="36"/>
      <c r="O210" s="36"/>
      <c r="P210" s="36"/>
      <c r="Q210" s="36"/>
      <c r="R210" s="36"/>
      <c r="S210" s="36"/>
      <c r="T210" s="36"/>
      <c r="U210" s="51"/>
    </row>
    <row r="211" spans="3:21">
      <c r="C211" s="34"/>
      <c r="D211" s="34"/>
      <c r="E211" s="34"/>
      <c r="F211" s="34"/>
      <c r="G211" s="50"/>
      <c r="H211" s="50"/>
      <c r="I211" s="36"/>
      <c r="J211" s="36"/>
      <c r="K211" s="36"/>
      <c r="L211" s="36"/>
      <c r="M211" s="34"/>
      <c r="N211" s="36"/>
      <c r="O211" s="36"/>
      <c r="P211" s="36"/>
      <c r="Q211" s="36"/>
      <c r="R211" s="36"/>
      <c r="S211" s="36"/>
      <c r="T211" s="36"/>
      <c r="U211" s="51"/>
    </row>
    <row r="212" spans="3:21">
      <c r="C212" s="34"/>
      <c r="D212" s="34"/>
      <c r="E212" s="34"/>
      <c r="F212" s="34"/>
      <c r="G212" s="50"/>
      <c r="H212" s="50"/>
      <c r="I212" s="36"/>
      <c r="J212" s="36"/>
      <c r="K212" s="36"/>
      <c r="L212" s="36"/>
      <c r="M212" s="34"/>
      <c r="N212" s="36"/>
      <c r="O212" s="36"/>
      <c r="P212" s="36"/>
      <c r="Q212" s="36"/>
      <c r="R212" s="36"/>
      <c r="S212" s="36"/>
      <c r="T212" s="36"/>
      <c r="U212" s="51"/>
    </row>
    <row r="213" spans="3:21">
      <c r="C213" s="34"/>
      <c r="D213" s="34"/>
      <c r="E213" s="34"/>
      <c r="F213" s="34"/>
      <c r="G213" s="50"/>
      <c r="H213" s="50"/>
      <c r="I213" s="36"/>
      <c r="J213" s="36"/>
      <c r="K213" s="36"/>
      <c r="L213" s="36"/>
      <c r="M213" s="34"/>
      <c r="N213" s="36"/>
      <c r="O213" s="36"/>
      <c r="P213" s="36"/>
      <c r="Q213" s="36"/>
      <c r="R213" s="36"/>
      <c r="S213" s="36"/>
      <c r="T213" s="36"/>
      <c r="U213" s="51"/>
    </row>
    <row r="214" spans="3:21">
      <c r="C214" s="34"/>
      <c r="D214" s="34"/>
      <c r="E214" s="34"/>
      <c r="F214" s="34"/>
      <c r="G214" s="50"/>
      <c r="H214" s="50"/>
      <c r="I214" s="36"/>
      <c r="J214" s="36"/>
      <c r="K214" s="36"/>
      <c r="L214" s="36"/>
      <c r="M214" s="34"/>
      <c r="N214" s="36"/>
      <c r="O214" s="36"/>
      <c r="P214" s="36"/>
      <c r="Q214" s="36"/>
      <c r="R214" s="36"/>
      <c r="S214" s="36"/>
      <c r="T214" s="36"/>
      <c r="U214" s="51"/>
    </row>
    <row r="215" spans="3:21">
      <c r="C215" s="34"/>
      <c r="D215" s="34"/>
      <c r="E215" s="34"/>
      <c r="F215" s="34"/>
      <c r="G215" s="50"/>
      <c r="H215" s="50"/>
      <c r="I215" s="36"/>
      <c r="J215" s="36"/>
      <c r="K215" s="36"/>
      <c r="L215" s="36"/>
      <c r="M215" s="34"/>
      <c r="N215" s="36"/>
      <c r="O215" s="36"/>
      <c r="P215" s="36"/>
      <c r="Q215" s="36"/>
      <c r="R215" s="36"/>
      <c r="S215" s="36"/>
      <c r="T215" s="36"/>
      <c r="U215" s="51"/>
    </row>
    <row r="216" spans="3:21">
      <c r="C216" s="34"/>
      <c r="D216" s="34"/>
      <c r="E216" s="34"/>
      <c r="F216" s="34"/>
      <c r="G216" s="50"/>
      <c r="H216" s="50"/>
      <c r="I216" s="36"/>
      <c r="J216" s="36"/>
      <c r="K216" s="36"/>
      <c r="L216" s="36"/>
      <c r="M216" s="34"/>
      <c r="N216" s="36"/>
      <c r="O216" s="36"/>
      <c r="P216" s="36"/>
      <c r="Q216" s="36"/>
      <c r="R216" s="36"/>
      <c r="S216" s="36"/>
      <c r="T216" s="36"/>
      <c r="U216" s="51"/>
    </row>
    <row r="217" spans="3:21">
      <c r="C217" s="34"/>
      <c r="D217" s="34"/>
      <c r="E217" s="34"/>
      <c r="F217" s="34"/>
      <c r="G217" s="50"/>
      <c r="H217" s="50"/>
      <c r="I217" s="36"/>
      <c r="J217" s="36"/>
      <c r="K217" s="36"/>
      <c r="L217" s="36"/>
      <c r="M217" s="34"/>
      <c r="N217" s="36"/>
      <c r="O217" s="36"/>
      <c r="P217" s="36"/>
      <c r="Q217" s="36"/>
      <c r="R217" s="36"/>
      <c r="S217" s="36"/>
      <c r="T217" s="36"/>
      <c r="U217" s="51"/>
    </row>
    <row r="218" spans="3:21">
      <c r="C218" s="34"/>
      <c r="D218" s="34"/>
      <c r="E218" s="34"/>
      <c r="F218" s="34"/>
      <c r="G218" s="50"/>
      <c r="H218" s="50"/>
      <c r="I218" s="36"/>
      <c r="J218" s="36"/>
      <c r="K218" s="36"/>
      <c r="L218" s="36"/>
      <c r="M218" s="34"/>
      <c r="N218" s="36"/>
      <c r="O218" s="36"/>
      <c r="P218" s="36"/>
      <c r="Q218" s="36"/>
      <c r="R218" s="36"/>
      <c r="S218" s="36"/>
      <c r="T218" s="36"/>
      <c r="U218" s="51"/>
    </row>
    <row r="219" spans="3:21">
      <c r="C219" s="34"/>
      <c r="D219" s="34"/>
      <c r="E219" s="34"/>
      <c r="F219" s="34"/>
      <c r="G219" s="50"/>
      <c r="H219" s="50"/>
      <c r="I219" s="36"/>
      <c r="J219" s="36"/>
      <c r="K219" s="36"/>
      <c r="L219" s="36"/>
      <c r="M219" s="34"/>
      <c r="N219" s="36"/>
      <c r="O219" s="36"/>
      <c r="P219" s="36"/>
      <c r="Q219" s="36"/>
      <c r="R219" s="36"/>
      <c r="S219" s="36"/>
      <c r="T219" s="36"/>
      <c r="U219" s="51"/>
    </row>
    <row r="220" spans="3:21">
      <c r="C220" s="34"/>
      <c r="D220" s="34"/>
      <c r="E220" s="34"/>
      <c r="F220" s="34"/>
      <c r="G220" s="50"/>
      <c r="H220" s="50"/>
      <c r="I220" s="36"/>
      <c r="J220" s="36"/>
      <c r="K220" s="36"/>
      <c r="L220" s="36"/>
      <c r="M220" s="34"/>
      <c r="N220" s="36"/>
      <c r="O220" s="36"/>
      <c r="P220" s="36"/>
      <c r="Q220" s="36"/>
      <c r="R220" s="36"/>
      <c r="S220" s="36"/>
      <c r="T220" s="36"/>
      <c r="U220" s="51"/>
    </row>
    <row r="221" spans="3:21">
      <c r="C221" s="34"/>
      <c r="D221" s="34"/>
      <c r="E221" s="34"/>
      <c r="F221" s="34"/>
      <c r="G221" s="50"/>
      <c r="H221" s="50"/>
      <c r="I221" s="36"/>
      <c r="J221" s="36"/>
      <c r="K221" s="36"/>
      <c r="L221" s="36"/>
      <c r="M221" s="34"/>
      <c r="N221" s="36"/>
      <c r="O221" s="36"/>
      <c r="P221" s="36"/>
      <c r="Q221" s="36"/>
      <c r="R221" s="36"/>
      <c r="S221" s="36"/>
      <c r="T221" s="36"/>
      <c r="U221" s="51"/>
    </row>
    <row r="222" spans="3:21">
      <c r="C222" s="34"/>
      <c r="D222" s="34"/>
      <c r="E222" s="34"/>
      <c r="F222" s="34"/>
      <c r="G222" s="50"/>
      <c r="H222" s="50"/>
      <c r="I222" s="36"/>
      <c r="J222" s="36"/>
      <c r="K222" s="36"/>
      <c r="L222" s="36"/>
      <c r="M222" s="34"/>
      <c r="N222" s="36"/>
      <c r="O222" s="36"/>
      <c r="P222" s="36"/>
      <c r="Q222" s="36"/>
      <c r="R222" s="36"/>
      <c r="S222" s="36"/>
      <c r="T222" s="36"/>
      <c r="U222" s="51"/>
    </row>
    <row r="223" spans="3:21">
      <c r="C223" s="34"/>
      <c r="D223" s="34"/>
      <c r="E223" s="34"/>
      <c r="F223" s="34"/>
      <c r="G223" s="50"/>
      <c r="H223" s="50"/>
      <c r="I223" s="36"/>
      <c r="J223" s="36"/>
      <c r="K223" s="36"/>
      <c r="L223" s="36"/>
      <c r="M223" s="34"/>
      <c r="N223" s="36"/>
      <c r="O223" s="36"/>
      <c r="P223" s="36"/>
      <c r="Q223" s="36"/>
      <c r="R223" s="36"/>
      <c r="S223" s="36"/>
      <c r="T223" s="36"/>
      <c r="U223" s="51"/>
    </row>
    <row r="224" spans="3:21">
      <c r="C224" s="34"/>
      <c r="D224" s="34"/>
      <c r="E224" s="34"/>
      <c r="F224" s="34"/>
      <c r="G224" s="50"/>
      <c r="H224" s="50"/>
      <c r="I224" s="36"/>
      <c r="J224" s="36"/>
      <c r="K224" s="36"/>
      <c r="L224" s="36"/>
      <c r="M224" s="34"/>
      <c r="N224" s="36"/>
      <c r="O224" s="36"/>
      <c r="P224" s="36"/>
      <c r="Q224" s="36"/>
      <c r="R224" s="36"/>
      <c r="S224" s="36"/>
      <c r="T224" s="36"/>
      <c r="U224" s="51"/>
    </row>
    <row r="225" spans="3:21">
      <c r="C225" s="34"/>
      <c r="D225" s="34"/>
      <c r="E225" s="34"/>
      <c r="F225" s="34"/>
      <c r="G225" s="50"/>
      <c r="H225" s="50"/>
      <c r="I225" s="36"/>
      <c r="J225" s="36"/>
      <c r="K225" s="36"/>
      <c r="L225" s="36"/>
      <c r="M225" s="34"/>
      <c r="N225" s="36"/>
      <c r="O225" s="36"/>
      <c r="P225" s="36"/>
      <c r="Q225" s="36"/>
      <c r="R225" s="36"/>
      <c r="S225" s="36"/>
      <c r="T225" s="36"/>
      <c r="U225" s="51"/>
    </row>
    <row r="226" spans="3:21">
      <c r="C226" s="34"/>
      <c r="D226" s="34"/>
      <c r="E226" s="34"/>
      <c r="F226" s="34"/>
      <c r="G226" s="50"/>
      <c r="H226" s="50"/>
      <c r="I226" s="36"/>
      <c r="J226" s="36"/>
      <c r="K226" s="36"/>
      <c r="L226" s="36"/>
      <c r="M226" s="34"/>
      <c r="N226" s="36"/>
      <c r="O226" s="36"/>
      <c r="P226" s="36"/>
      <c r="Q226" s="36"/>
      <c r="R226" s="36"/>
      <c r="S226" s="36"/>
      <c r="T226" s="36"/>
      <c r="U226" s="51"/>
    </row>
    <row r="227" spans="3:21">
      <c r="C227" s="34"/>
      <c r="D227" s="34"/>
      <c r="E227" s="34"/>
      <c r="F227" s="34"/>
      <c r="G227" s="50"/>
      <c r="H227" s="50"/>
      <c r="I227" s="36"/>
      <c r="J227" s="36"/>
      <c r="K227" s="36"/>
      <c r="L227" s="36"/>
      <c r="M227" s="34"/>
      <c r="N227" s="36"/>
      <c r="O227" s="36"/>
      <c r="P227" s="36"/>
      <c r="Q227" s="36"/>
      <c r="R227" s="36"/>
      <c r="S227" s="36"/>
      <c r="T227" s="36"/>
      <c r="U227" s="51"/>
    </row>
    <row r="228" spans="3:21">
      <c r="C228" s="34"/>
      <c r="D228" s="34"/>
      <c r="E228" s="34"/>
      <c r="F228" s="34"/>
      <c r="G228" s="50"/>
      <c r="H228" s="50"/>
      <c r="I228" s="36"/>
      <c r="J228" s="36"/>
      <c r="K228" s="36"/>
      <c r="L228" s="36"/>
      <c r="M228" s="34"/>
      <c r="N228" s="36"/>
      <c r="O228" s="36"/>
      <c r="P228" s="36"/>
      <c r="Q228" s="36"/>
      <c r="R228" s="36"/>
      <c r="S228" s="36"/>
      <c r="T228" s="36"/>
      <c r="U228" s="51"/>
    </row>
    <row r="229" spans="3:21">
      <c r="C229" s="34"/>
      <c r="D229" s="34"/>
      <c r="E229" s="34"/>
      <c r="F229" s="34"/>
      <c r="G229" s="50"/>
      <c r="H229" s="50"/>
      <c r="I229" s="36"/>
      <c r="J229" s="36"/>
      <c r="K229" s="36"/>
      <c r="L229" s="36"/>
      <c r="M229" s="34"/>
      <c r="N229" s="36"/>
      <c r="O229" s="36"/>
      <c r="P229" s="36"/>
      <c r="Q229" s="36"/>
      <c r="R229" s="36"/>
      <c r="S229" s="36"/>
      <c r="T229" s="36"/>
      <c r="U229" s="51"/>
    </row>
    <row r="230" spans="3:21">
      <c r="C230" s="34"/>
      <c r="D230" s="34"/>
      <c r="E230" s="34"/>
      <c r="F230" s="34"/>
      <c r="G230" s="50"/>
      <c r="H230" s="50"/>
      <c r="I230" s="36"/>
      <c r="J230" s="36"/>
      <c r="K230" s="36"/>
      <c r="L230" s="36"/>
      <c r="M230" s="34"/>
      <c r="N230" s="36"/>
      <c r="O230" s="36"/>
      <c r="P230" s="36"/>
      <c r="Q230" s="36"/>
      <c r="R230" s="36"/>
      <c r="S230" s="36"/>
      <c r="T230" s="36"/>
      <c r="U230" s="51"/>
    </row>
    <row r="231" spans="3:21">
      <c r="C231" s="34"/>
      <c r="D231" s="34"/>
      <c r="E231" s="34"/>
      <c r="F231" s="34"/>
      <c r="G231" s="50"/>
      <c r="H231" s="50"/>
      <c r="I231" s="36"/>
      <c r="J231" s="36"/>
      <c r="K231" s="36"/>
      <c r="L231" s="36"/>
      <c r="M231" s="34"/>
      <c r="N231" s="36"/>
      <c r="O231" s="36"/>
      <c r="P231" s="36"/>
      <c r="Q231" s="36"/>
      <c r="R231" s="36"/>
      <c r="S231" s="36"/>
      <c r="T231" s="36"/>
      <c r="U231" s="51"/>
    </row>
    <row r="232" spans="3:21">
      <c r="C232" s="34"/>
      <c r="D232" s="34"/>
      <c r="E232" s="34"/>
      <c r="F232" s="34"/>
      <c r="G232" s="50"/>
      <c r="H232" s="50"/>
      <c r="I232" s="36"/>
      <c r="J232" s="36"/>
      <c r="K232" s="36"/>
      <c r="L232" s="36"/>
      <c r="M232" s="34"/>
      <c r="N232" s="36"/>
      <c r="O232" s="36"/>
      <c r="P232" s="36"/>
      <c r="Q232" s="36"/>
      <c r="R232" s="36"/>
      <c r="S232" s="36"/>
      <c r="T232" s="36"/>
      <c r="U232" s="51"/>
    </row>
    <row r="233" spans="3:21">
      <c r="C233" s="34"/>
      <c r="D233" s="34"/>
      <c r="E233" s="34"/>
      <c r="F233" s="34"/>
      <c r="G233" s="50"/>
      <c r="H233" s="50"/>
      <c r="I233" s="36"/>
      <c r="J233" s="36"/>
      <c r="K233" s="36"/>
      <c r="L233" s="36"/>
      <c r="M233" s="34"/>
      <c r="N233" s="36"/>
      <c r="O233" s="36"/>
      <c r="P233" s="36"/>
      <c r="Q233" s="36"/>
      <c r="R233" s="36"/>
      <c r="S233" s="36"/>
      <c r="T233" s="36"/>
      <c r="U233" s="51"/>
    </row>
    <row r="234" spans="3:21">
      <c r="C234" s="34"/>
      <c r="D234" s="34"/>
      <c r="E234" s="34"/>
      <c r="F234" s="34"/>
      <c r="G234" s="50"/>
      <c r="H234" s="50"/>
      <c r="I234" s="36"/>
      <c r="J234" s="36"/>
      <c r="K234" s="36"/>
      <c r="L234" s="36"/>
      <c r="M234" s="34"/>
      <c r="N234" s="36"/>
      <c r="O234" s="36"/>
      <c r="P234" s="36"/>
      <c r="Q234" s="36"/>
      <c r="R234" s="36"/>
      <c r="S234" s="36"/>
      <c r="T234" s="36"/>
      <c r="U234" s="51"/>
    </row>
    <row r="235" spans="3:21">
      <c r="C235" s="34"/>
      <c r="D235" s="34"/>
      <c r="E235" s="34"/>
      <c r="F235" s="34"/>
      <c r="G235" s="50"/>
      <c r="H235" s="50"/>
      <c r="I235" s="36"/>
      <c r="J235" s="36"/>
      <c r="K235" s="36"/>
      <c r="L235" s="36"/>
      <c r="M235" s="34"/>
      <c r="N235" s="36"/>
      <c r="O235" s="36"/>
      <c r="P235" s="36"/>
      <c r="Q235" s="36"/>
      <c r="R235" s="36"/>
      <c r="S235" s="36"/>
      <c r="T235" s="36"/>
      <c r="U235" s="51"/>
    </row>
    <row r="236" spans="3:21">
      <c r="C236" s="34"/>
      <c r="D236" s="34"/>
      <c r="E236" s="34"/>
      <c r="F236" s="34"/>
      <c r="G236" s="50"/>
      <c r="H236" s="50"/>
      <c r="I236" s="36"/>
      <c r="J236" s="36"/>
      <c r="K236" s="36"/>
      <c r="L236" s="36"/>
      <c r="M236" s="34"/>
      <c r="N236" s="36"/>
      <c r="O236" s="36"/>
      <c r="P236" s="36"/>
      <c r="Q236" s="36"/>
      <c r="R236" s="36"/>
      <c r="S236" s="36"/>
      <c r="T236" s="36"/>
      <c r="U236" s="51"/>
    </row>
    <row r="237" spans="3:21">
      <c r="C237" s="34"/>
      <c r="D237" s="34"/>
      <c r="E237" s="34"/>
      <c r="F237" s="34"/>
      <c r="G237" s="50"/>
      <c r="H237" s="50"/>
      <c r="I237" s="36"/>
      <c r="J237" s="36"/>
      <c r="K237" s="36"/>
      <c r="L237" s="36"/>
      <c r="M237" s="34"/>
      <c r="N237" s="36"/>
      <c r="O237" s="36"/>
      <c r="P237" s="36"/>
      <c r="Q237" s="36"/>
      <c r="R237" s="36"/>
      <c r="S237" s="36"/>
      <c r="T237" s="36"/>
      <c r="U237" s="51"/>
    </row>
    <row r="238" spans="3:21">
      <c r="C238" s="34"/>
      <c r="D238" s="34"/>
      <c r="E238" s="34"/>
      <c r="F238" s="34"/>
      <c r="G238" s="50"/>
      <c r="H238" s="50"/>
      <c r="I238" s="36"/>
      <c r="J238" s="36"/>
      <c r="K238" s="36"/>
      <c r="L238" s="36"/>
      <c r="M238" s="34"/>
      <c r="N238" s="36"/>
      <c r="O238" s="36"/>
      <c r="P238" s="36"/>
      <c r="Q238" s="36"/>
      <c r="R238" s="36"/>
      <c r="S238" s="36"/>
      <c r="T238" s="36"/>
      <c r="U238" s="51"/>
    </row>
    <row r="239" spans="3:21">
      <c r="C239" s="34"/>
      <c r="D239" s="34"/>
      <c r="E239" s="34"/>
      <c r="F239" s="34"/>
      <c r="G239" s="50"/>
      <c r="H239" s="50"/>
      <c r="I239" s="36"/>
      <c r="J239" s="36"/>
      <c r="K239" s="36"/>
      <c r="L239" s="36"/>
      <c r="M239" s="34"/>
      <c r="N239" s="36"/>
      <c r="O239" s="36"/>
      <c r="P239" s="36"/>
      <c r="Q239" s="36"/>
      <c r="R239" s="36"/>
      <c r="S239" s="36"/>
      <c r="T239" s="36"/>
      <c r="U239" s="51"/>
    </row>
    <row r="240" spans="3:21">
      <c r="C240" s="34"/>
      <c r="D240" s="34"/>
      <c r="E240" s="34"/>
      <c r="F240" s="34"/>
      <c r="G240" s="50"/>
      <c r="H240" s="50"/>
      <c r="I240" s="36"/>
      <c r="J240" s="36"/>
      <c r="K240" s="36"/>
      <c r="L240" s="36"/>
      <c r="M240" s="34"/>
      <c r="N240" s="36"/>
      <c r="O240" s="36"/>
      <c r="P240" s="36"/>
      <c r="Q240" s="36"/>
      <c r="R240" s="36"/>
      <c r="S240" s="36"/>
      <c r="T240" s="36"/>
      <c r="U240" s="51"/>
    </row>
    <row r="241" spans="3:21">
      <c r="C241" s="34"/>
      <c r="D241" s="34"/>
      <c r="E241" s="34"/>
      <c r="F241" s="34"/>
      <c r="G241" s="50"/>
      <c r="H241" s="50"/>
      <c r="I241" s="36"/>
      <c r="J241" s="36"/>
      <c r="K241" s="36"/>
      <c r="L241" s="36"/>
      <c r="M241" s="34"/>
      <c r="N241" s="36"/>
      <c r="O241" s="36"/>
      <c r="P241" s="36"/>
      <c r="Q241" s="36"/>
      <c r="R241" s="36"/>
      <c r="S241" s="36"/>
      <c r="T241" s="36"/>
      <c r="U241" s="51"/>
    </row>
    <row r="242" spans="3:21">
      <c r="C242" s="34"/>
      <c r="D242" s="34"/>
      <c r="E242" s="34"/>
      <c r="F242" s="34"/>
      <c r="G242" s="50"/>
      <c r="H242" s="50"/>
      <c r="I242" s="36"/>
      <c r="J242" s="36"/>
      <c r="K242" s="36"/>
      <c r="L242" s="36"/>
      <c r="M242" s="34"/>
      <c r="N242" s="36"/>
      <c r="O242" s="36"/>
      <c r="P242" s="36"/>
      <c r="Q242" s="36"/>
      <c r="R242" s="36"/>
      <c r="S242" s="36"/>
      <c r="T242" s="36"/>
      <c r="U242" s="51"/>
    </row>
    <row r="243" spans="3:21">
      <c r="C243" s="34"/>
      <c r="D243" s="34"/>
      <c r="E243" s="34"/>
      <c r="F243" s="34"/>
      <c r="G243" s="50"/>
      <c r="H243" s="50"/>
      <c r="I243" s="36"/>
      <c r="J243" s="36"/>
      <c r="K243" s="36"/>
      <c r="L243" s="36"/>
      <c r="M243" s="34"/>
      <c r="N243" s="36"/>
      <c r="O243" s="36"/>
      <c r="P243" s="36"/>
      <c r="Q243" s="36"/>
      <c r="R243" s="36"/>
      <c r="S243" s="36"/>
      <c r="T243" s="36"/>
      <c r="U243" s="51"/>
    </row>
    <row r="244" spans="3:21">
      <c r="C244" s="34"/>
      <c r="D244" s="34"/>
      <c r="E244" s="34"/>
      <c r="F244" s="34"/>
      <c r="G244" s="50"/>
      <c r="H244" s="50"/>
      <c r="I244" s="36"/>
      <c r="J244" s="36"/>
      <c r="K244" s="36"/>
      <c r="L244" s="36"/>
      <c r="M244" s="34"/>
      <c r="N244" s="36"/>
      <c r="O244" s="36"/>
      <c r="P244" s="36"/>
      <c r="Q244" s="36"/>
      <c r="R244" s="36"/>
      <c r="S244" s="36"/>
      <c r="T244" s="36"/>
      <c r="U244" s="51"/>
    </row>
    <row r="245" spans="3:21">
      <c r="C245" s="34"/>
      <c r="D245" s="34"/>
      <c r="E245" s="34"/>
      <c r="F245" s="34"/>
      <c r="G245" s="50"/>
      <c r="H245" s="50"/>
      <c r="I245" s="36"/>
      <c r="J245" s="36"/>
      <c r="K245" s="36"/>
      <c r="L245" s="36"/>
      <c r="M245" s="34"/>
      <c r="N245" s="36"/>
      <c r="O245" s="36"/>
      <c r="P245" s="36"/>
      <c r="Q245" s="36"/>
      <c r="R245" s="36"/>
      <c r="S245" s="36"/>
      <c r="T245" s="36"/>
      <c r="U245" s="51"/>
    </row>
    <row r="246" spans="3:21">
      <c r="C246" s="34"/>
      <c r="D246" s="34"/>
      <c r="E246" s="34"/>
      <c r="F246" s="34"/>
      <c r="G246" s="50"/>
      <c r="H246" s="50"/>
      <c r="I246" s="36"/>
      <c r="J246" s="36"/>
      <c r="K246" s="36"/>
      <c r="L246" s="36"/>
      <c r="M246" s="34"/>
      <c r="N246" s="36"/>
      <c r="O246" s="36"/>
      <c r="P246" s="36"/>
      <c r="Q246" s="36"/>
      <c r="R246" s="36"/>
      <c r="S246" s="36"/>
      <c r="T246" s="36"/>
      <c r="U246" s="51"/>
    </row>
    <row r="247" spans="3:21">
      <c r="C247" s="34"/>
      <c r="D247" s="34"/>
      <c r="E247" s="34"/>
      <c r="F247" s="34"/>
      <c r="G247" s="50"/>
      <c r="H247" s="50"/>
      <c r="I247" s="36"/>
      <c r="J247" s="36"/>
      <c r="K247" s="36"/>
      <c r="L247" s="36"/>
      <c r="M247" s="34"/>
      <c r="N247" s="36"/>
      <c r="O247" s="36"/>
      <c r="P247" s="36"/>
      <c r="Q247" s="36"/>
      <c r="R247" s="36"/>
      <c r="S247" s="36"/>
      <c r="T247" s="36"/>
      <c r="U247" s="51"/>
    </row>
    <row r="248" spans="3:21">
      <c r="C248" s="34"/>
      <c r="D248" s="34"/>
      <c r="E248" s="34"/>
      <c r="F248" s="34"/>
      <c r="G248" s="50"/>
      <c r="H248" s="50"/>
      <c r="I248" s="36"/>
      <c r="J248" s="36"/>
      <c r="K248" s="36"/>
      <c r="L248" s="36"/>
      <c r="M248" s="34"/>
      <c r="N248" s="36"/>
      <c r="O248" s="36"/>
      <c r="P248" s="36"/>
      <c r="Q248" s="36"/>
      <c r="R248" s="36"/>
      <c r="S248" s="36"/>
      <c r="T248" s="36"/>
      <c r="U248" s="51"/>
    </row>
    <row r="249" spans="3:21">
      <c r="C249" s="34"/>
      <c r="D249" s="34"/>
      <c r="E249" s="34"/>
      <c r="F249" s="34"/>
      <c r="G249" s="50"/>
      <c r="H249" s="50"/>
      <c r="I249" s="36"/>
      <c r="J249" s="36"/>
      <c r="K249" s="36"/>
      <c r="L249" s="36"/>
      <c r="M249" s="34"/>
      <c r="N249" s="36"/>
      <c r="O249" s="36"/>
      <c r="P249" s="36"/>
      <c r="Q249" s="36"/>
      <c r="R249" s="36"/>
      <c r="S249" s="36"/>
      <c r="T249" s="36"/>
      <c r="U249" s="51"/>
    </row>
    <row r="250" spans="3:21">
      <c r="C250" s="34"/>
      <c r="D250" s="34"/>
      <c r="E250" s="34"/>
      <c r="F250" s="34"/>
      <c r="G250" s="50"/>
      <c r="H250" s="50"/>
      <c r="I250" s="36"/>
      <c r="J250" s="36"/>
      <c r="K250" s="36"/>
      <c r="L250" s="36"/>
      <c r="M250" s="34"/>
      <c r="N250" s="36"/>
      <c r="O250" s="36"/>
      <c r="P250" s="36"/>
      <c r="Q250" s="36"/>
      <c r="R250" s="36"/>
      <c r="S250" s="36"/>
      <c r="T250" s="36"/>
      <c r="U250" s="51"/>
    </row>
    <row r="251" spans="3:21">
      <c r="C251" s="34"/>
      <c r="D251" s="34"/>
      <c r="E251" s="34"/>
      <c r="F251" s="34"/>
      <c r="G251" s="50"/>
      <c r="H251" s="50"/>
      <c r="I251" s="36"/>
      <c r="J251" s="36"/>
      <c r="K251" s="36"/>
      <c r="L251" s="36"/>
      <c r="M251" s="34"/>
      <c r="N251" s="36"/>
      <c r="O251" s="36"/>
      <c r="P251" s="36"/>
      <c r="Q251" s="36"/>
      <c r="R251" s="36"/>
      <c r="S251" s="36"/>
      <c r="T251" s="36"/>
      <c r="U251" s="51"/>
    </row>
    <row r="252" spans="3:21">
      <c r="C252" s="34"/>
      <c r="D252" s="34"/>
      <c r="E252" s="34"/>
      <c r="F252" s="34"/>
      <c r="G252" s="50"/>
      <c r="H252" s="50"/>
      <c r="I252" s="36"/>
      <c r="J252" s="36"/>
      <c r="K252" s="36"/>
      <c r="L252" s="36"/>
      <c r="M252" s="34"/>
      <c r="N252" s="36"/>
      <c r="O252" s="36"/>
      <c r="P252" s="36"/>
      <c r="Q252" s="36"/>
      <c r="R252" s="36"/>
      <c r="S252" s="36"/>
      <c r="T252" s="36"/>
      <c r="U252" s="51"/>
    </row>
    <row r="253" spans="3:21">
      <c r="C253" s="34"/>
      <c r="D253" s="34"/>
      <c r="E253" s="34"/>
      <c r="F253" s="34"/>
      <c r="G253" s="50"/>
      <c r="H253" s="50"/>
      <c r="I253" s="36"/>
      <c r="J253" s="36"/>
      <c r="K253" s="36"/>
      <c r="L253" s="36"/>
      <c r="M253" s="34"/>
      <c r="N253" s="36"/>
      <c r="O253" s="36"/>
      <c r="P253" s="36"/>
      <c r="Q253" s="36"/>
      <c r="R253" s="36"/>
      <c r="S253" s="36"/>
      <c r="T253" s="36"/>
      <c r="U253" s="51"/>
    </row>
    <row r="254" spans="3:21">
      <c r="C254" s="34"/>
      <c r="D254" s="34"/>
      <c r="E254" s="34"/>
      <c r="F254" s="34"/>
      <c r="G254" s="50"/>
      <c r="H254" s="50"/>
      <c r="I254" s="36"/>
      <c r="J254" s="36"/>
      <c r="K254" s="36"/>
      <c r="L254" s="36"/>
      <c r="M254" s="34"/>
      <c r="N254" s="36"/>
      <c r="O254" s="36"/>
      <c r="P254" s="36"/>
      <c r="Q254" s="36"/>
      <c r="R254" s="36"/>
      <c r="S254" s="36"/>
      <c r="T254" s="36"/>
      <c r="U254" s="51"/>
    </row>
    <row r="255" spans="3:21">
      <c r="C255" s="34"/>
      <c r="D255" s="34"/>
      <c r="E255" s="34"/>
      <c r="F255" s="34"/>
      <c r="G255" s="50"/>
      <c r="H255" s="50"/>
      <c r="I255" s="36"/>
      <c r="J255" s="36"/>
      <c r="K255" s="36"/>
      <c r="L255" s="36"/>
      <c r="M255" s="34"/>
      <c r="N255" s="36"/>
      <c r="O255" s="36"/>
      <c r="P255" s="36"/>
      <c r="Q255" s="36"/>
      <c r="R255" s="36"/>
      <c r="S255" s="36"/>
      <c r="T255" s="36"/>
      <c r="U255" s="51"/>
    </row>
    <row r="256" spans="3:21">
      <c r="C256" s="34"/>
      <c r="D256" s="34"/>
      <c r="E256" s="34"/>
      <c r="F256" s="34"/>
      <c r="G256" s="50"/>
      <c r="H256" s="50"/>
      <c r="I256" s="36"/>
      <c r="J256" s="36"/>
      <c r="K256" s="36"/>
      <c r="L256" s="36"/>
      <c r="M256" s="34"/>
      <c r="N256" s="36"/>
      <c r="O256" s="36"/>
      <c r="P256" s="36"/>
      <c r="Q256" s="36"/>
      <c r="R256" s="36"/>
      <c r="S256" s="36"/>
      <c r="T256" s="36"/>
      <c r="U256" s="51"/>
    </row>
    <row r="257" spans="3:21">
      <c r="C257" s="34"/>
      <c r="D257" s="34"/>
      <c r="E257" s="34"/>
      <c r="F257" s="34"/>
      <c r="G257" s="50"/>
      <c r="H257" s="50"/>
      <c r="I257" s="36"/>
      <c r="J257" s="36"/>
      <c r="K257" s="36"/>
      <c r="L257" s="36"/>
      <c r="M257" s="34"/>
      <c r="N257" s="36"/>
      <c r="O257" s="36"/>
      <c r="P257" s="36"/>
      <c r="Q257" s="36"/>
      <c r="R257" s="36"/>
      <c r="S257" s="36"/>
      <c r="T257" s="36"/>
      <c r="U257" s="51"/>
    </row>
    <row r="258" spans="3:21">
      <c r="C258" s="34"/>
      <c r="D258" s="34"/>
      <c r="E258" s="34"/>
      <c r="F258" s="34"/>
      <c r="G258" s="50"/>
      <c r="H258" s="50"/>
      <c r="I258" s="36"/>
      <c r="J258" s="36"/>
      <c r="K258" s="36"/>
      <c r="L258" s="36"/>
      <c r="M258" s="34"/>
      <c r="N258" s="36"/>
      <c r="O258" s="36"/>
      <c r="P258" s="36"/>
      <c r="Q258" s="36"/>
      <c r="R258" s="36"/>
      <c r="S258" s="36"/>
      <c r="T258" s="36"/>
      <c r="U258" s="51"/>
    </row>
    <row r="259" spans="3:21">
      <c r="C259" s="34"/>
      <c r="D259" s="34"/>
      <c r="E259" s="34"/>
      <c r="F259" s="34"/>
      <c r="G259" s="50"/>
      <c r="H259" s="50"/>
      <c r="I259" s="36"/>
      <c r="J259" s="36"/>
      <c r="K259" s="36"/>
      <c r="L259" s="36"/>
      <c r="M259" s="34"/>
      <c r="N259" s="36"/>
      <c r="O259" s="36"/>
      <c r="P259" s="36"/>
      <c r="Q259" s="36"/>
      <c r="R259" s="36"/>
      <c r="S259" s="36"/>
      <c r="T259" s="36"/>
      <c r="U259" s="51"/>
    </row>
    <row r="260" spans="3:21">
      <c r="C260" s="34"/>
      <c r="D260" s="34"/>
      <c r="E260" s="34"/>
      <c r="F260" s="34"/>
      <c r="G260" s="50"/>
      <c r="H260" s="50"/>
      <c r="I260" s="36"/>
      <c r="J260" s="36"/>
      <c r="K260" s="36"/>
      <c r="L260" s="36"/>
      <c r="M260" s="34"/>
      <c r="N260" s="36"/>
      <c r="O260" s="36"/>
      <c r="P260" s="36"/>
      <c r="Q260" s="36"/>
      <c r="R260" s="36"/>
      <c r="S260" s="36"/>
      <c r="T260" s="36"/>
      <c r="U260" s="51"/>
    </row>
    <row r="261" spans="3:21">
      <c r="C261" s="34"/>
      <c r="D261" s="34"/>
      <c r="E261" s="34"/>
      <c r="F261" s="34"/>
      <c r="G261" s="50"/>
      <c r="H261" s="50"/>
      <c r="I261" s="36"/>
      <c r="J261" s="36"/>
      <c r="K261" s="36"/>
      <c r="L261" s="36"/>
      <c r="M261" s="34"/>
      <c r="N261" s="36"/>
      <c r="O261" s="36"/>
      <c r="P261" s="36"/>
      <c r="Q261" s="36"/>
      <c r="R261" s="36"/>
      <c r="S261" s="36"/>
      <c r="T261" s="36"/>
      <c r="U261" s="51"/>
    </row>
    <row r="262" spans="3:21">
      <c r="C262" s="34"/>
      <c r="D262" s="34"/>
      <c r="E262" s="34"/>
      <c r="F262" s="34"/>
      <c r="G262" s="50"/>
      <c r="H262" s="50"/>
      <c r="I262" s="36"/>
      <c r="J262" s="36"/>
      <c r="K262" s="36"/>
      <c r="L262" s="36"/>
      <c r="M262" s="34"/>
      <c r="N262" s="36"/>
      <c r="O262" s="36"/>
      <c r="P262" s="36"/>
      <c r="Q262" s="36"/>
      <c r="R262" s="36"/>
      <c r="S262" s="36"/>
      <c r="T262" s="36"/>
      <c r="U262" s="51"/>
    </row>
    <row r="263" spans="3:21">
      <c r="C263" s="34"/>
      <c r="D263" s="34"/>
      <c r="E263" s="34"/>
      <c r="F263" s="34"/>
      <c r="G263" s="50"/>
      <c r="H263" s="50"/>
      <c r="I263" s="36"/>
      <c r="J263" s="36"/>
      <c r="K263" s="36"/>
      <c r="L263" s="36"/>
      <c r="M263" s="34"/>
      <c r="N263" s="36"/>
      <c r="O263" s="36"/>
      <c r="P263" s="36"/>
      <c r="Q263" s="36"/>
      <c r="R263" s="36"/>
      <c r="S263" s="36"/>
      <c r="T263" s="36"/>
      <c r="U263" s="51"/>
    </row>
    <row r="264" spans="3:21">
      <c r="C264" s="34"/>
      <c r="D264" s="34"/>
      <c r="E264" s="34"/>
      <c r="F264" s="34"/>
      <c r="G264" s="50"/>
      <c r="H264" s="50"/>
      <c r="I264" s="36"/>
      <c r="J264" s="36"/>
      <c r="K264" s="36"/>
      <c r="L264" s="36"/>
      <c r="M264" s="34"/>
      <c r="N264" s="36"/>
      <c r="O264" s="36"/>
      <c r="P264" s="36"/>
      <c r="Q264" s="36"/>
      <c r="R264" s="36"/>
      <c r="S264" s="36"/>
      <c r="T264" s="36"/>
      <c r="U264" s="51"/>
    </row>
    <row r="265" spans="3:21">
      <c r="C265" s="34"/>
      <c r="D265" s="34"/>
      <c r="E265" s="34"/>
      <c r="F265" s="34"/>
      <c r="G265" s="50"/>
      <c r="H265" s="50"/>
      <c r="I265" s="36"/>
      <c r="J265" s="36"/>
      <c r="K265" s="36"/>
      <c r="L265" s="36"/>
      <c r="M265" s="34"/>
      <c r="N265" s="36"/>
      <c r="O265" s="36"/>
      <c r="P265" s="36"/>
      <c r="Q265" s="36"/>
      <c r="R265" s="36"/>
      <c r="S265" s="36"/>
      <c r="T265" s="36"/>
      <c r="U265" s="51"/>
    </row>
    <row r="266" spans="3:21">
      <c r="C266" s="34"/>
      <c r="D266" s="34"/>
      <c r="E266" s="34"/>
      <c r="F266" s="34"/>
      <c r="G266" s="50"/>
      <c r="H266" s="50"/>
      <c r="I266" s="36"/>
      <c r="J266" s="36"/>
      <c r="K266" s="36"/>
      <c r="L266" s="36"/>
      <c r="M266" s="34"/>
      <c r="N266" s="36"/>
      <c r="O266" s="36"/>
      <c r="P266" s="36"/>
      <c r="Q266" s="36"/>
      <c r="R266" s="36"/>
      <c r="S266" s="36"/>
      <c r="T266" s="36"/>
      <c r="U266" s="51"/>
    </row>
    <row r="267" spans="3:21">
      <c r="C267" s="34"/>
      <c r="D267" s="34"/>
      <c r="E267" s="34"/>
      <c r="F267" s="34"/>
      <c r="G267" s="50"/>
      <c r="H267" s="50"/>
      <c r="I267" s="36"/>
      <c r="J267" s="36"/>
      <c r="K267" s="36"/>
      <c r="L267" s="36"/>
      <c r="M267" s="34"/>
      <c r="N267" s="36"/>
      <c r="O267" s="36"/>
      <c r="P267" s="36"/>
      <c r="Q267" s="36"/>
      <c r="R267" s="36"/>
      <c r="S267" s="36"/>
      <c r="T267" s="36"/>
      <c r="U267" s="51"/>
    </row>
    <row r="268" spans="3:21">
      <c r="C268" s="34"/>
      <c r="D268" s="34"/>
      <c r="E268" s="34"/>
      <c r="F268" s="34"/>
      <c r="G268" s="50"/>
      <c r="H268" s="50"/>
      <c r="I268" s="36"/>
      <c r="J268" s="36"/>
      <c r="K268" s="36"/>
      <c r="L268" s="36"/>
      <c r="M268" s="34"/>
      <c r="N268" s="36"/>
      <c r="O268" s="36"/>
      <c r="P268" s="36"/>
      <c r="Q268" s="36"/>
      <c r="R268" s="36"/>
      <c r="S268" s="36"/>
      <c r="T268" s="36"/>
      <c r="U268" s="51"/>
    </row>
    <row r="269" spans="3:21">
      <c r="C269" s="34"/>
      <c r="D269" s="34"/>
      <c r="E269" s="34"/>
      <c r="F269" s="34"/>
      <c r="G269" s="50"/>
      <c r="H269" s="50"/>
      <c r="I269" s="36"/>
      <c r="J269" s="36"/>
      <c r="K269" s="36"/>
      <c r="L269" s="36"/>
      <c r="M269" s="34"/>
      <c r="N269" s="36"/>
      <c r="O269" s="36"/>
      <c r="P269" s="36"/>
      <c r="Q269" s="36"/>
      <c r="R269" s="36"/>
      <c r="S269" s="36"/>
      <c r="T269" s="36"/>
      <c r="U269" s="51"/>
    </row>
    <row r="270" spans="3:21">
      <c r="C270" s="34"/>
      <c r="D270" s="34"/>
      <c r="E270" s="34"/>
      <c r="F270" s="34"/>
      <c r="G270" s="50"/>
      <c r="H270" s="50"/>
      <c r="I270" s="36"/>
      <c r="J270" s="36"/>
      <c r="K270" s="36"/>
      <c r="L270" s="36"/>
      <c r="M270" s="34"/>
      <c r="N270" s="36"/>
      <c r="O270" s="36"/>
      <c r="P270" s="36"/>
      <c r="Q270" s="36"/>
      <c r="R270" s="36"/>
      <c r="S270" s="36"/>
      <c r="T270" s="36"/>
      <c r="U270" s="51"/>
    </row>
    <row r="271" spans="3:21">
      <c r="C271" s="34"/>
      <c r="D271" s="34"/>
      <c r="E271" s="34"/>
      <c r="F271" s="34"/>
      <c r="G271" s="50"/>
      <c r="H271" s="50"/>
      <c r="I271" s="36"/>
      <c r="J271" s="36"/>
      <c r="K271" s="36"/>
      <c r="L271" s="36"/>
      <c r="M271" s="34"/>
      <c r="N271" s="36"/>
      <c r="O271" s="36"/>
      <c r="P271" s="36"/>
      <c r="Q271" s="36"/>
      <c r="R271" s="36"/>
      <c r="S271" s="36"/>
      <c r="T271" s="36"/>
      <c r="U271" s="51"/>
    </row>
    <row r="272" spans="3:21">
      <c r="C272" s="34"/>
      <c r="D272" s="34"/>
      <c r="E272" s="34"/>
      <c r="F272" s="34"/>
      <c r="G272" s="50"/>
      <c r="H272" s="50"/>
      <c r="I272" s="36"/>
      <c r="J272" s="36"/>
      <c r="K272" s="36"/>
      <c r="L272" s="36"/>
      <c r="M272" s="34"/>
      <c r="N272" s="36"/>
      <c r="O272" s="36"/>
      <c r="P272" s="36"/>
      <c r="Q272" s="36"/>
      <c r="R272" s="36"/>
      <c r="S272" s="36"/>
      <c r="T272" s="36"/>
      <c r="U272" s="51"/>
    </row>
    <row r="273" spans="3:21">
      <c r="C273" s="34"/>
      <c r="D273" s="34"/>
      <c r="E273" s="34"/>
      <c r="F273" s="34"/>
      <c r="G273" s="50"/>
      <c r="H273" s="50"/>
      <c r="I273" s="36"/>
      <c r="J273" s="36"/>
      <c r="K273" s="36"/>
      <c r="L273" s="36"/>
      <c r="M273" s="34"/>
      <c r="N273" s="36"/>
      <c r="O273" s="36"/>
      <c r="P273" s="36"/>
      <c r="Q273" s="36"/>
      <c r="R273" s="36"/>
      <c r="S273" s="36"/>
      <c r="T273" s="36"/>
      <c r="U273" s="51"/>
    </row>
    <row r="274" spans="3:21">
      <c r="C274" s="34"/>
      <c r="D274" s="34"/>
      <c r="E274" s="34"/>
      <c r="F274" s="34"/>
      <c r="G274" s="50"/>
      <c r="H274" s="50"/>
      <c r="I274" s="36"/>
      <c r="J274" s="36"/>
      <c r="K274" s="36"/>
      <c r="L274" s="36"/>
      <c r="M274" s="34"/>
      <c r="N274" s="36"/>
      <c r="O274" s="36"/>
      <c r="P274" s="36"/>
      <c r="Q274" s="36"/>
      <c r="R274" s="36"/>
      <c r="S274" s="36"/>
      <c r="T274" s="36"/>
      <c r="U274" s="51"/>
    </row>
    <row r="275" spans="3:21">
      <c r="C275" s="34"/>
      <c r="D275" s="34"/>
      <c r="E275" s="34"/>
      <c r="F275" s="34"/>
      <c r="G275" s="50"/>
      <c r="H275" s="50"/>
      <c r="I275" s="36"/>
      <c r="J275" s="36"/>
      <c r="K275" s="36"/>
      <c r="L275" s="36"/>
      <c r="M275" s="34"/>
      <c r="N275" s="36"/>
      <c r="O275" s="36"/>
      <c r="P275" s="36"/>
      <c r="Q275" s="36"/>
      <c r="R275" s="36"/>
      <c r="S275" s="36"/>
      <c r="T275" s="36"/>
      <c r="U275" s="51"/>
    </row>
    <row r="276" spans="3:21">
      <c r="C276" s="34"/>
      <c r="D276" s="34"/>
      <c r="E276" s="34"/>
      <c r="F276" s="34"/>
      <c r="G276" s="50"/>
      <c r="H276" s="50"/>
      <c r="I276" s="36"/>
      <c r="J276" s="36"/>
      <c r="K276" s="36"/>
      <c r="L276" s="36"/>
      <c r="M276" s="34"/>
      <c r="N276" s="36"/>
      <c r="O276" s="36"/>
      <c r="P276" s="36"/>
      <c r="Q276" s="36"/>
      <c r="R276" s="36"/>
      <c r="S276" s="36"/>
      <c r="T276" s="36"/>
      <c r="U276" s="51"/>
    </row>
    <row r="277" spans="3:21">
      <c r="C277" s="34"/>
      <c r="D277" s="34"/>
      <c r="E277" s="34"/>
      <c r="F277" s="34"/>
      <c r="G277" s="50"/>
      <c r="H277" s="50"/>
      <c r="I277" s="36"/>
      <c r="J277" s="36"/>
      <c r="K277" s="36"/>
      <c r="L277" s="36"/>
      <c r="M277" s="34"/>
      <c r="N277" s="36"/>
      <c r="O277" s="36"/>
      <c r="P277" s="36"/>
      <c r="Q277" s="36"/>
      <c r="R277" s="36"/>
      <c r="S277" s="36"/>
      <c r="T277" s="36"/>
      <c r="U277" s="51"/>
    </row>
    <row r="278" spans="3:21">
      <c r="C278" s="34"/>
      <c r="D278" s="34"/>
      <c r="E278" s="34"/>
      <c r="F278" s="34"/>
      <c r="G278" s="50"/>
      <c r="H278" s="50"/>
      <c r="I278" s="36"/>
      <c r="J278" s="36"/>
      <c r="K278" s="36"/>
      <c r="L278" s="36"/>
      <c r="M278" s="34"/>
      <c r="N278" s="36"/>
      <c r="O278" s="36"/>
      <c r="P278" s="36"/>
      <c r="Q278" s="36"/>
      <c r="R278" s="36"/>
      <c r="S278" s="36"/>
      <c r="T278" s="36"/>
      <c r="U278" s="51"/>
    </row>
    <row r="279" spans="3:21">
      <c r="C279" s="34"/>
      <c r="D279" s="34"/>
      <c r="E279" s="34"/>
      <c r="F279" s="34"/>
      <c r="G279" s="50"/>
      <c r="H279" s="50"/>
      <c r="I279" s="36"/>
      <c r="J279" s="36"/>
      <c r="K279" s="36"/>
      <c r="L279" s="36"/>
      <c r="M279" s="34"/>
      <c r="N279" s="36"/>
      <c r="O279" s="36"/>
      <c r="P279" s="36"/>
      <c r="Q279" s="36"/>
      <c r="R279" s="36"/>
      <c r="S279" s="36"/>
      <c r="T279" s="36"/>
      <c r="U279" s="51"/>
    </row>
    <row r="280" spans="3:21">
      <c r="C280" s="34"/>
      <c r="D280" s="34"/>
      <c r="E280" s="34"/>
      <c r="F280" s="34"/>
      <c r="G280" s="50"/>
      <c r="H280" s="50"/>
      <c r="I280" s="36"/>
      <c r="J280" s="36"/>
      <c r="K280" s="36"/>
      <c r="L280" s="36"/>
      <c r="M280" s="34"/>
      <c r="N280" s="36"/>
      <c r="O280" s="36"/>
      <c r="P280" s="36"/>
      <c r="Q280" s="36"/>
      <c r="R280" s="36"/>
      <c r="S280" s="36"/>
      <c r="T280" s="36"/>
      <c r="U280" s="51"/>
    </row>
    <row r="281" spans="3:21">
      <c r="C281" s="34"/>
      <c r="D281" s="34"/>
      <c r="E281" s="34"/>
      <c r="F281" s="34"/>
      <c r="G281" s="50"/>
      <c r="H281" s="50"/>
      <c r="I281" s="36"/>
      <c r="J281" s="36"/>
      <c r="K281" s="36"/>
      <c r="L281" s="36"/>
      <c r="M281" s="34"/>
      <c r="N281" s="36"/>
      <c r="O281" s="36"/>
      <c r="P281" s="36"/>
      <c r="Q281" s="36"/>
      <c r="R281" s="36"/>
      <c r="S281" s="36"/>
      <c r="T281" s="36"/>
      <c r="U281" s="51"/>
    </row>
    <row r="282" spans="3:21">
      <c r="C282" s="34"/>
      <c r="D282" s="34"/>
      <c r="E282" s="34"/>
      <c r="F282" s="34"/>
      <c r="G282" s="50"/>
      <c r="H282" s="50"/>
      <c r="I282" s="36"/>
      <c r="J282" s="36"/>
      <c r="K282" s="36"/>
      <c r="L282" s="36"/>
      <c r="M282" s="34"/>
      <c r="N282" s="36"/>
      <c r="O282" s="36"/>
      <c r="P282" s="36"/>
      <c r="Q282" s="36"/>
      <c r="R282" s="36"/>
      <c r="S282" s="36"/>
      <c r="T282" s="36"/>
      <c r="U282" s="51"/>
    </row>
    <row r="283" spans="3:21">
      <c r="C283" s="34"/>
      <c r="D283" s="34"/>
      <c r="E283" s="34"/>
      <c r="F283" s="34"/>
      <c r="G283" s="50"/>
      <c r="H283" s="50"/>
      <c r="I283" s="36"/>
      <c r="J283" s="36"/>
      <c r="K283" s="36"/>
      <c r="L283" s="36"/>
      <c r="M283" s="34"/>
      <c r="N283" s="36"/>
      <c r="O283" s="36"/>
      <c r="P283" s="36"/>
      <c r="Q283" s="36"/>
      <c r="R283" s="36"/>
      <c r="S283" s="36"/>
      <c r="T283" s="36"/>
      <c r="U283" s="51"/>
    </row>
    <row r="284" spans="3:21">
      <c r="C284" s="34"/>
      <c r="D284" s="34"/>
      <c r="E284" s="34"/>
      <c r="F284" s="34"/>
      <c r="G284" s="50"/>
      <c r="H284" s="50"/>
      <c r="I284" s="36"/>
      <c r="J284" s="36"/>
      <c r="K284" s="36"/>
      <c r="L284" s="36"/>
      <c r="M284" s="34"/>
      <c r="N284" s="36"/>
      <c r="O284" s="36"/>
      <c r="P284" s="36"/>
      <c r="Q284" s="36"/>
      <c r="R284" s="36"/>
      <c r="S284" s="36"/>
      <c r="T284" s="36"/>
      <c r="U284" s="51"/>
    </row>
    <row r="285" spans="3:21">
      <c r="C285" s="34"/>
      <c r="D285" s="34"/>
      <c r="E285" s="34"/>
      <c r="F285" s="34"/>
      <c r="G285" s="50"/>
      <c r="H285" s="50"/>
      <c r="I285" s="36"/>
      <c r="J285" s="36"/>
      <c r="K285" s="36"/>
      <c r="L285" s="36"/>
      <c r="M285" s="34"/>
      <c r="N285" s="36"/>
      <c r="O285" s="36"/>
      <c r="P285" s="36"/>
      <c r="Q285" s="36"/>
      <c r="R285" s="36"/>
      <c r="S285" s="36"/>
      <c r="T285" s="36"/>
      <c r="U285" s="51"/>
    </row>
    <row r="286" spans="3:21">
      <c r="C286" s="34"/>
      <c r="D286" s="34"/>
      <c r="E286" s="34"/>
      <c r="F286" s="34"/>
      <c r="G286" s="50"/>
      <c r="H286" s="50"/>
      <c r="I286" s="36"/>
      <c r="J286" s="36"/>
      <c r="K286" s="36"/>
      <c r="L286" s="36"/>
      <c r="M286" s="34"/>
      <c r="N286" s="36"/>
      <c r="O286" s="36"/>
      <c r="P286" s="36"/>
      <c r="Q286" s="36"/>
      <c r="R286" s="36"/>
      <c r="S286" s="36"/>
      <c r="T286" s="36"/>
      <c r="U286" s="51"/>
    </row>
    <row r="287" spans="3:21">
      <c r="C287" s="34"/>
      <c r="D287" s="34"/>
      <c r="E287" s="34"/>
      <c r="F287" s="34"/>
      <c r="G287" s="50"/>
      <c r="H287" s="50"/>
      <c r="I287" s="36"/>
      <c r="J287" s="36"/>
      <c r="K287" s="36"/>
      <c r="L287" s="36"/>
      <c r="M287" s="34"/>
      <c r="N287" s="36"/>
      <c r="O287" s="36"/>
      <c r="P287" s="36"/>
      <c r="Q287" s="36"/>
      <c r="R287" s="36"/>
      <c r="S287" s="36"/>
      <c r="T287" s="36"/>
      <c r="U287" s="51"/>
    </row>
    <row r="288" spans="3:21">
      <c r="C288" s="34"/>
      <c r="D288" s="34"/>
      <c r="E288" s="34"/>
      <c r="F288" s="34"/>
      <c r="G288" s="50"/>
      <c r="H288" s="50"/>
      <c r="I288" s="36"/>
      <c r="J288" s="36"/>
      <c r="K288" s="36"/>
      <c r="L288" s="36"/>
      <c r="M288" s="34"/>
      <c r="N288" s="36"/>
      <c r="O288" s="36"/>
      <c r="P288" s="36"/>
      <c r="Q288" s="36"/>
      <c r="R288" s="36"/>
      <c r="S288" s="36"/>
      <c r="T288" s="36"/>
      <c r="U288" s="51"/>
    </row>
    <row r="289" spans="3:21">
      <c r="C289" s="34"/>
      <c r="D289" s="34"/>
      <c r="E289" s="34"/>
      <c r="F289" s="34"/>
      <c r="G289" s="50"/>
      <c r="H289" s="50"/>
      <c r="I289" s="36"/>
      <c r="J289" s="36"/>
      <c r="K289" s="36"/>
      <c r="L289" s="36"/>
      <c r="M289" s="34"/>
      <c r="N289" s="36"/>
      <c r="O289" s="36"/>
      <c r="P289" s="36"/>
      <c r="Q289" s="36"/>
      <c r="R289" s="36"/>
      <c r="S289" s="36"/>
      <c r="T289" s="36"/>
      <c r="U289" s="51"/>
    </row>
    <row r="290" spans="3:21">
      <c r="C290" s="34"/>
      <c r="D290" s="34"/>
      <c r="E290" s="34"/>
      <c r="F290" s="34"/>
      <c r="G290" s="50"/>
      <c r="H290" s="50"/>
      <c r="I290" s="36"/>
      <c r="J290" s="36"/>
      <c r="K290" s="36"/>
      <c r="L290" s="36"/>
      <c r="M290" s="34"/>
      <c r="N290" s="36"/>
      <c r="O290" s="36"/>
      <c r="P290" s="36"/>
      <c r="Q290" s="36"/>
      <c r="R290" s="36"/>
      <c r="S290" s="36"/>
      <c r="T290" s="36"/>
      <c r="U290" s="51"/>
    </row>
    <row r="291" spans="3:21">
      <c r="C291" s="34"/>
      <c r="D291" s="34"/>
      <c r="E291" s="34"/>
      <c r="F291" s="34"/>
      <c r="G291" s="50"/>
      <c r="H291" s="50"/>
      <c r="I291" s="36"/>
      <c r="J291" s="36"/>
      <c r="K291" s="36"/>
      <c r="L291" s="36"/>
      <c r="M291" s="34"/>
      <c r="N291" s="36"/>
      <c r="O291" s="36"/>
      <c r="P291" s="36"/>
      <c r="Q291" s="36"/>
      <c r="R291" s="36"/>
      <c r="S291" s="36"/>
      <c r="T291" s="36"/>
      <c r="U291" s="51"/>
    </row>
    <row r="292" spans="3:21">
      <c r="C292" s="34"/>
      <c r="D292" s="34"/>
      <c r="E292" s="34"/>
      <c r="F292" s="34"/>
      <c r="G292" s="50"/>
      <c r="H292" s="50"/>
      <c r="I292" s="36"/>
      <c r="J292" s="36"/>
      <c r="K292" s="36"/>
      <c r="L292" s="36"/>
      <c r="M292" s="34"/>
      <c r="N292" s="36"/>
      <c r="O292" s="36"/>
      <c r="P292" s="36"/>
      <c r="Q292" s="36"/>
      <c r="R292" s="36"/>
      <c r="S292" s="36"/>
      <c r="T292" s="36"/>
      <c r="U292" s="51"/>
    </row>
    <row r="293" spans="3:21">
      <c r="C293" s="34"/>
      <c r="D293" s="34"/>
      <c r="E293" s="34"/>
      <c r="F293" s="34"/>
      <c r="G293" s="50"/>
      <c r="H293" s="50"/>
      <c r="I293" s="36"/>
      <c r="J293" s="36"/>
      <c r="K293" s="36"/>
      <c r="L293" s="36"/>
      <c r="M293" s="34"/>
      <c r="N293" s="36"/>
      <c r="O293" s="36"/>
      <c r="P293" s="36"/>
      <c r="Q293" s="36"/>
      <c r="R293" s="36"/>
      <c r="S293" s="36"/>
      <c r="T293" s="36"/>
      <c r="U293" s="51"/>
    </row>
    <row r="294" spans="3:21">
      <c r="C294" s="34"/>
      <c r="D294" s="34"/>
      <c r="E294" s="34"/>
      <c r="F294" s="34"/>
      <c r="G294" s="50"/>
      <c r="H294" s="50"/>
      <c r="I294" s="36"/>
      <c r="J294" s="36"/>
      <c r="K294" s="36"/>
      <c r="L294" s="36"/>
      <c r="M294" s="34"/>
      <c r="N294" s="36"/>
      <c r="O294" s="36"/>
      <c r="P294" s="36"/>
      <c r="Q294" s="36"/>
      <c r="R294" s="36"/>
      <c r="S294" s="36"/>
      <c r="T294" s="36"/>
      <c r="U294" s="51"/>
    </row>
    <row r="295" spans="3:21">
      <c r="C295" s="34"/>
      <c r="D295" s="34"/>
      <c r="E295" s="34"/>
      <c r="F295" s="34"/>
      <c r="G295" s="50"/>
      <c r="H295" s="50"/>
      <c r="I295" s="36"/>
      <c r="J295" s="36"/>
      <c r="K295" s="36"/>
      <c r="L295" s="36"/>
      <c r="M295" s="34"/>
      <c r="N295" s="36"/>
      <c r="O295" s="36"/>
      <c r="P295" s="36"/>
      <c r="Q295" s="36"/>
      <c r="R295" s="36"/>
      <c r="S295" s="36"/>
      <c r="T295" s="36"/>
      <c r="U295" s="51"/>
    </row>
    <row r="296" spans="3:21">
      <c r="C296" s="34"/>
      <c r="D296" s="34"/>
      <c r="E296" s="34"/>
      <c r="F296" s="34"/>
      <c r="G296" s="50"/>
      <c r="H296" s="50"/>
      <c r="I296" s="36"/>
      <c r="J296" s="36"/>
      <c r="K296" s="36"/>
      <c r="L296" s="36"/>
      <c r="M296" s="34"/>
      <c r="N296" s="36"/>
      <c r="O296" s="36"/>
      <c r="P296" s="36"/>
      <c r="Q296" s="36"/>
      <c r="R296" s="36"/>
      <c r="S296" s="36"/>
      <c r="T296" s="36"/>
      <c r="U296" s="51"/>
    </row>
    <row r="297" spans="3:21">
      <c r="C297" s="34"/>
      <c r="D297" s="34"/>
      <c r="E297" s="34"/>
      <c r="F297" s="34"/>
      <c r="G297" s="50"/>
      <c r="H297" s="50"/>
      <c r="I297" s="36"/>
      <c r="J297" s="36"/>
      <c r="K297" s="36"/>
      <c r="L297" s="36"/>
      <c r="M297" s="34"/>
      <c r="N297" s="36"/>
      <c r="O297" s="36"/>
      <c r="P297" s="36"/>
      <c r="Q297" s="36"/>
      <c r="R297" s="36"/>
      <c r="S297" s="36"/>
      <c r="T297" s="36"/>
      <c r="U297" s="51"/>
    </row>
    <row r="298" spans="3:21">
      <c r="C298" s="34"/>
      <c r="D298" s="34"/>
      <c r="E298" s="34"/>
      <c r="F298" s="34"/>
      <c r="G298" s="50"/>
      <c r="H298" s="50"/>
      <c r="I298" s="36"/>
      <c r="J298" s="36"/>
      <c r="K298" s="36"/>
      <c r="L298" s="36"/>
      <c r="M298" s="34"/>
      <c r="N298" s="36"/>
      <c r="O298" s="36"/>
      <c r="P298" s="36"/>
      <c r="Q298" s="36"/>
      <c r="R298" s="36"/>
      <c r="S298" s="36"/>
      <c r="T298" s="36"/>
      <c r="U298" s="51"/>
    </row>
    <row r="299" spans="3:21">
      <c r="C299" s="34"/>
      <c r="D299" s="34"/>
      <c r="E299" s="34"/>
      <c r="F299" s="34"/>
      <c r="G299" s="50"/>
      <c r="H299" s="50"/>
      <c r="I299" s="36"/>
      <c r="J299" s="36"/>
      <c r="K299" s="36"/>
      <c r="L299" s="36"/>
      <c r="M299" s="34"/>
      <c r="N299" s="36"/>
      <c r="O299" s="36"/>
      <c r="P299" s="36"/>
      <c r="Q299" s="36"/>
      <c r="R299" s="36"/>
      <c r="S299" s="36"/>
      <c r="T299" s="36"/>
      <c r="U299" s="51"/>
    </row>
    <row r="300" spans="3:21">
      <c r="C300" s="34"/>
      <c r="D300" s="34"/>
      <c r="E300" s="34"/>
      <c r="F300" s="34"/>
      <c r="G300" s="50"/>
      <c r="H300" s="50"/>
      <c r="I300" s="36"/>
      <c r="J300" s="36"/>
      <c r="K300" s="36"/>
      <c r="L300" s="36"/>
      <c r="M300" s="34"/>
      <c r="N300" s="36"/>
      <c r="O300" s="36"/>
      <c r="P300" s="36"/>
      <c r="Q300" s="36"/>
      <c r="R300" s="36"/>
      <c r="S300" s="36"/>
      <c r="T300" s="36"/>
      <c r="U300" s="51"/>
    </row>
    <row r="301" spans="3:21">
      <c r="C301" s="34"/>
      <c r="D301" s="34"/>
      <c r="E301" s="34"/>
      <c r="F301" s="34"/>
      <c r="G301" s="50"/>
      <c r="H301" s="50"/>
      <c r="I301" s="36"/>
      <c r="J301" s="36"/>
      <c r="K301" s="36"/>
      <c r="L301" s="36"/>
      <c r="M301" s="34"/>
      <c r="N301" s="36"/>
      <c r="O301" s="36"/>
      <c r="P301" s="36"/>
      <c r="Q301" s="36"/>
      <c r="R301" s="36"/>
      <c r="S301" s="36"/>
      <c r="T301" s="36"/>
      <c r="U301" s="51"/>
    </row>
    <row r="302" spans="3:21">
      <c r="C302" s="34"/>
      <c r="D302" s="34"/>
      <c r="E302" s="34"/>
      <c r="F302" s="34"/>
      <c r="G302" s="50"/>
      <c r="H302" s="50"/>
      <c r="I302" s="36"/>
      <c r="J302" s="36"/>
      <c r="K302" s="36"/>
      <c r="L302" s="36"/>
      <c r="M302" s="34"/>
      <c r="N302" s="36"/>
      <c r="O302" s="36"/>
      <c r="P302" s="36"/>
      <c r="Q302" s="36"/>
      <c r="R302" s="36"/>
      <c r="S302" s="36"/>
      <c r="T302" s="36"/>
      <c r="U302" s="51"/>
    </row>
    <row r="303" spans="3:21">
      <c r="C303" s="34"/>
      <c r="D303" s="34"/>
      <c r="E303" s="34"/>
      <c r="F303" s="34"/>
      <c r="G303" s="50"/>
      <c r="H303" s="50"/>
      <c r="I303" s="36"/>
      <c r="J303" s="36"/>
      <c r="K303" s="36"/>
      <c r="L303" s="36"/>
      <c r="M303" s="34"/>
      <c r="N303" s="36"/>
      <c r="O303" s="36"/>
      <c r="P303" s="36"/>
      <c r="Q303" s="36"/>
      <c r="R303" s="36"/>
      <c r="S303" s="36"/>
      <c r="T303" s="36"/>
      <c r="U303" s="51"/>
    </row>
    <row r="304" spans="3:21">
      <c r="C304" s="34"/>
      <c r="D304" s="34"/>
      <c r="E304" s="34"/>
      <c r="F304" s="34"/>
      <c r="G304" s="50"/>
      <c r="H304" s="50"/>
      <c r="I304" s="36"/>
      <c r="J304" s="36"/>
      <c r="K304" s="36"/>
      <c r="L304" s="36"/>
      <c r="M304" s="34"/>
      <c r="N304" s="36"/>
      <c r="O304" s="36"/>
      <c r="P304" s="36"/>
      <c r="Q304" s="36"/>
      <c r="R304" s="36"/>
      <c r="S304" s="36"/>
      <c r="T304" s="36"/>
      <c r="U304" s="51"/>
    </row>
    <row r="305" spans="2:21">
      <c r="C305" s="34"/>
      <c r="D305" s="34"/>
      <c r="E305" s="34"/>
      <c r="F305" s="34"/>
      <c r="G305" s="50"/>
      <c r="H305" s="50"/>
      <c r="I305" s="36"/>
      <c r="J305" s="36"/>
      <c r="K305" s="36"/>
      <c r="L305" s="36"/>
      <c r="M305" s="34"/>
      <c r="N305" s="36"/>
      <c r="O305" s="36"/>
      <c r="P305" s="36"/>
      <c r="Q305" s="36"/>
      <c r="R305" s="36"/>
      <c r="S305" s="36"/>
      <c r="T305" s="36"/>
      <c r="U305" s="51"/>
    </row>
    <row r="306" spans="2:21">
      <c r="C306" s="34"/>
      <c r="D306" s="34"/>
      <c r="E306" s="34"/>
      <c r="F306" s="34"/>
      <c r="G306" s="50"/>
      <c r="H306" s="50"/>
      <c r="I306" s="36"/>
      <c r="J306" s="36"/>
      <c r="K306" s="36"/>
      <c r="L306" s="36"/>
      <c r="M306" s="34"/>
      <c r="N306" s="36"/>
      <c r="O306" s="36"/>
      <c r="P306" s="36"/>
      <c r="Q306" s="36"/>
      <c r="R306" s="36"/>
      <c r="S306" s="36"/>
      <c r="T306" s="36"/>
      <c r="U306" s="51"/>
    </row>
    <row r="307" spans="2:21">
      <c r="C307" s="34"/>
      <c r="D307" s="34"/>
      <c r="E307" s="34"/>
      <c r="F307" s="34"/>
      <c r="G307" s="50"/>
      <c r="H307" s="50"/>
      <c r="I307" s="36"/>
      <c r="J307" s="36"/>
      <c r="K307" s="36"/>
      <c r="L307" s="36"/>
      <c r="M307" s="34"/>
      <c r="N307" s="36"/>
      <c r="O307" s="36"/>
      <c r="P307" s="36"/>
      <c r="Q307" s="36"/>
      <c r="R307" s="36"/>
      <c r="S307" s="36"/>
      <c r="T307" s="36"/>
      <c r="U307" s="51"/>
    </row>
    <row r="308" spans="2:21">
      <c r="C308" s="34"/>
      <c r="D308" s="34"/>
      <c r="E308" s="34"/>
      <c r="F308" s="34"/>
      <c r="G308" s="50"/>
      <c r="H308" s="50"/>
      <c r="I308" s="36"/>
      <c r="J308" s="36"/>
      <c r="K308" s="36"/>
      <c r="L308" s="36"/>
      <c r="M308" s="34"/>
      <c r="N308" s="36"/>
      <c r="O308" s="36"/>
      <c r="P308" s="36"/>
      <c r="Q308" s="36"/>
      <c r="R308" s="36"/>
      <c r="S308" s="36"/>
      <c r="T308" s="36"/>
      <c r="U308" s="51"/>
    </row>
    <row r="309" spans="2:21">
      <c r="C309" s="34"/>
      <c r="D309" s="34"/>
      <c r="E309" s="34"/>
      <c r="F309" s="34"/>
      <c r="G309" s="50"/>
      <c r="H309" s="50"/>
      <c r="I309" s="36"/>
      <c r="J309" s="36"/>
      <c r="K309" s="36"/>
      <c r="L309" s="36"/>
      <c r="M309" s="34"/>
      <c r="N309" s="36"/>
      <c r="O309" s="36"/>
      <c r="P309" s="36"/>
      <c r="Q309" s="36"/>
      <c r="R309" s="36"/>
      <c r="S309" s="36"/>
      <c r="T309" s="36"/>
      <c r="U309" s="51"/>
    </row>
    <row r="310" spans="2:21">
      <c r="C310" s="34"/>
      <c r="D310" s="34"/>
      <c r="E310" s="34"/>
      <c r="F310" s="34"/>
      <c r="G310" s="50"/>
      <c r="H310" s="50"/>
      <c r="I310" s="36"/>
      <c r="J310" s="36"/>
      <c r="K310" s="36"/>
      <c r="L310" s="36"/>
      <c r="M310" s="34"/>
      <c r="N310" s="36"/>
      <c r="O310" s="36"/>
      <c r="P310" s="36"/>
      <c r="Q310" s="36"/>
      <c r="R310" s="36"/>
      <c r="S310" s="36"/>
      <c r="T310" s="36"/>
      <c r="U310" s="51"/>
    </row>
    <row r="311" spans="2:21">
      <c r="C311" s="34"/>
      <c r="D311" s="34"/>
      <c r="E311" s="34"/>
      <c r="F311" s="34"/>
      <c r="G311" s="50"/>
      <c r="H311" s="50"/>
      <c r="I311" s="36"/>
      <c r="J311" s="36"/>
      <c r="K311" s="36"/>
      <c r="L311" s="36"/>
      <c r="M311" s="34"/>
      <c r="N311" s="36"/>
      <c r="O311" s="36"/>
      <c r="P311" s="36"/>
      <c r="Q311" s="36"/>
      <c r="R311" s="36"/>
      <c r="S311" s="36"/>
      <c r="T311" s="36"/>
      <c r="U311" s="51"/>
    </row>
    <row r="312" spans="2:21">
      <c r="C312" s="34"/>
      <c r="D312" s="34"/>
      <c r="E312" s="34"/>
      <c r="F312" s="34"/>
      <c r="G312" s="50"/>
      <c r="H312" s="50"/>
      <c r="I312" s="36"/>
      <c r="J312" s="36"/>
      <c r="K312" s="36"/>
      <c r="L312" s="36"/>
      <c r="M312" s="34"/>
      <c r="N312" s="36"/>
      <c r="O312" s="36"/>
      <c r="P312" s="36"/>
      <c r="Q312" s="36"/>
      <c r="R312" s="36"/>
      <c r="S312" s="36"/>
      <c r="T312" s="36"/>
      <c r="U312" s="51"/>
    </row>
    <row r="313" spans="2:21">
      <c r="B313" s="59" t="s">
        <v>577</v>
      </c>
      <c r="C313" s="59" t="s">
        <v>0</v>
      </c>
      <c r="D313" s="59" t="s">
        <v>0</v>
      </c>
      <c r="E313" s="59" t="s">
        <v>0</v>
      </c>
      <c r="F313" s="59" t="s">
        <v>0</v>
      </c>
      <c r="G313" s="59" t="s">
        <v>0</v>
      </c>
      <c r="H313" s="59" t="s">
        <v>0</v>
      </c>
      <c r="I313" s="59" t="s">
        <v>0</v>
      </c>
      <c r="J313" s="59"/>
      <c r="K313" s="59"/>
      <c r="L313" s="59"/>
      <c r="M313" s="59" t="s">
        <v>0</v>
      </c>
      <c r="N313" s="59" t="s">
        <v>0</v>
      </c>
      <c r="O313" s="59"/>
      <c r="P313" s="59"/>
      <c r="Q313" s="59" t="s">
        <v>0</v>
      </c>
      <c r="R313" s="59" t="s">
        <v>0</v>
      </c>
      <c r="S313" s="59"/>
      <c r="T313" s="59"/>
      <c r="U313" s="59" t="s">
        <v>0</v>
      </c>
    </row>
  </sheetData>
  <autoFilter ref="B4:U143" xr:uid="{00000000-0009-0000-0000-000024000000}">
    <sortState xmlns:xlrd2="http://schemas.microsoft.com/office/spreadsheetml/2017/richdata2" ref="B5:U143">
      <sortCondition ref="B4:B143"/>
    </sortState>
  </autoFilter>
  <phoneticPr fontId="20" type="noConversion"/>
  <dataValidations disablePrompts="1" count="4">
    <dataValidation type="list" allowBlank="1" showInputMessage="1" showErrorMessage="1" sqref="F5:F312" xr:uid="{00000000-0002-0000-2400-000000000000}">
      <formula1>Mounts</formula1>
    </dataValidation>
    <dataValidation type="list" allowBlank="1" showInputMessage="1" showErrorMessage="1" sqref="H5:H312" xr:uid="{00000000-0002-0000-2400-000001000000}">
      <formula1>Filter</formula1>
    </dataValidation>
    <dataValidation type="list" allowBlank="1" showInputMessage="1" showErrorMessage="1" sqref="G5:G312" xr:uid="{00000000-0002-0000-2400-000002000000}">
      <formula1>Formats</formula1>
    </dataValidation>
    <dataValidation type="list" allowBlank="1" showInputMessage="1" showErrorMessage="1" sqref="Q5:Q312" xr:uid="{00000000-0002-0000-2400-000003000000}">
      <formula1>Prices</formula1>
    </dataValidation>
  </dataValidations>
  <hyperlinks>
    <hyperlink ref="U44" r:id="rId1" xr:uid="{00000000-0004-0000-2400-000001000000}"/>
    <hyperlink ref="U113" r:id="rId2" xr:uid="{00000000-0004-0000-2400-000002000000}"/>
    <hyperlink ref="U45" r:id="rId3" xr:uid="{00000000-0004-0000-2400-000003000000}"/>
    <hyperlink ref="U46" r:id="rId4" xr:uid="{00000000-0004-0000-2400-000004000000}"/>
    <hyperlink ref="U47" r:id="rId5" xr:uid="{00000000-0004-0000-2400-000005000000}"/>
    <hyperlink ref="U49" r:id="rId6" xr:uid="{00000000-0004-0000-2400-000006000000}"/>
    <hyperlink ref="U112" r:id="rId7" xr:uid="{00000000-0004-0000-2400-000007000000}"/>
    <hyperlink ref="U111" r:id="rId8" xr:uid="{00000000-0004-0000-2400-000008000000}"/>
    <hyperlink ref="U114" r:id="rId9" xr:uid="{00000000-0004-0000-2400-000009000000}"/>
    <hyperlink ref="U115" r:id="rId10" xr:uid="{00000000-0004-0000-2400-00000A000000}"/>
    <hyperlink ref="U83" r:id="rId11" xr:uid="{00000000-0004-0000-2400-00000B000000}"/>
    <hyperlink ref="U79" r:id="rId12" xr:uid="{00000000-0004-0000-2400-00000C000000}"/>
    <hyperlink ref="U92" r:id="rId13" xr:uid="{00000000-0004-0000-2400-00000D000000}"/>
    <hyperlink ref="U96" r:id="rId14" xr:uid="{00000000-0004-0000-2400-00000E000000}"/>
    <hyperlink ref="U87" r:id="rId15" xr:uid="{00000000-0004-0000-2400-00000F000000}"/>
    <hyperlink ref="U107" r:id="rId16" xr:uid="{00000000-0004-0000-2400-000010000000}"/>
    <hyperlink ref="U106" r:id="rId17" xr:uid="{00000000-0004-0000-2400-000011000000}"/>
    <hyperlink ref="U105" r:id="rId18" xr:uid="{00000000-0004-0000-2400-000012000000}"/>
    <hyperlink ref="U108" r:id="rId19" xr:uid="{00000000-0004-0000-2400-000013000000}"/>
    <hyperlink ref="U109" r:id="rId20" xr:uid="{00000000-0004-0000-2400-000014000000}"/>
    <hyperlink ref="U110" r:id="rId21" xr:uid="{00000000-0004-0000-2400-000015000000}"/>
    <hyperlink ref="U78" r:id="rId22" xr:uid="{00000000-0004-0000-2400-000016000000}"/>
    <hyperlink ref="U82" r:id="rId23" xr:uid="{00000000-0004-0000-2400-000017000000}"/>
    <hyperlink ref="U86" r:id="rId24" xr:uid="{00000000-0004-0000-2400-000018000000}"/>
    <hyperlink ref="U91" r:id="rId25" xr:uid="{00000000-0004-0000-2400-000019000000}"/>
    <hyperlink ref="U98" r:id="rId26" xr:uid="{00000000-0004-0000-2400-00001A000000}"/>
    <hyperlink ref="U52" r:id="rId27" xr:uid="{00000000-0004-0000-2400-00001B000000}"/>
    <hyperlink ref="U10" r:id="rId28" xr:uid="{00000000-0004-0000-2400-00001C000000}"/>
    <hyperlink ref="U9" r:id="rId29" xr:uid="{00000000-0004-0000-2400-00001D000000}"/>
    <hyperlink ref="U8" r:id="rId30" xr:uid="{00000000-0004-0000-2400-00001E000000}"/>
    <hyperlink ref="U7" r:id="rId31" xr:uid="{00000000-0004-0000-2400-00001F000000}"/>
    <hyperlink ref="U6" r:id="rId32" xr:uid="{00000000-0004-0000-2400-000020000000}"/>
    <hyperlink ref="U139" r:id="rId33" xr:uid="{00000000-0004-0000-2400-000021000000}"/>
    <hyperlink ref="U137" r:id="rId34" xr:uid="{00000000-0004-0000-2400-000022000000}"/>
    <hyperlink ref="U136" r:id="rId35" xr:uid="{00000000-0004-0000-2400-000023000000}"/>
    <hyperlink ref="U138" r:id="rId36" xr:uid="{00000000-0004-0000-2400-000024000000}"/>
    <hyperlink ref="U55" r:id="rId37" xr:uid="{00000000-0004-0000-2400-000025000000}"/>
    <hyperlink ref="U56" r:id="rId38" xr:uid="{00000000-0004-0000-2400-000026000000}"/>
    <hyperlink ref="U61" r:id="rId39" xr:uid="{00000000-0004-0000-2400-000027000000}"/>
    <hyperlink ref="U72" r:id="rId40" xr:uid="{00000000-0004-0000-2400-000028000000}"/>
    <hyperlink ref="U57" r:id="rId41" xr:uid="{00000000-0004-0000-2400-000029000000}"/>
    <hyperlink ref="U66" r:id="rId42" xr:uid="{00000000-0004-0000-2400-00002A000000}"/>
    <hyperlink ref="U94:U96" r:id="rId43" display="https://www.optart.co.jp/cctv_lens/vmk-c/" xr:uid="{00000000-0004-0000-2400-00002B000000}"/>
    <hyperlink ref="U101:U103" r:id="rId44" display="https://www.optart.co.jp/cctv_lens/mk/" xr:uid="{00000000-0004-0000-2400-00002C000000}"/>
    <hyperlink ref="U100" r:id="rId45" xr:uid="{00000000-0004-0000-2400-00002D000000}"/>
    <hyperlink ref="U105:U111" r:id="rId46" display="https://www.optart.co.jp/cctv_lens/lm/" xr:uid="{00000000-0004-0000-2400-00002E000000}"/>
    <hyperlink ref="U141" r:id="rId47" xr:uid="{CD8CF194-A6E6-44F7-84CA-871A554B93CC}"/>
    <hyperlink ref="U140" r:id="rId48" xr:uid="{8F883303-AB57-4B63-8295-CD247CC49317}"/>
    <hyperlink ref="U142" r:id="rId49" xr:uid="{D8AFD3B2-BA16-4BA2-BBBF-C6F90D44D17E}"/>
    <hyperlink ref="U143" r:id="rId50" xr:uid="{85DDE3B3-9014-4CDC-B1A7-59184BCFC290}"/>
    <hyperlink ref="U5" r:id="rId51" xr:uid="{BE8320D5-C5D3-40CA-A8D5-390ED36F21D5}"/>
    <hyperlink ref="U88" r:id="rId52" xr:uid="{2E861842-9DB7-4267-9985-36101D783D3C}"/>
    <hyperlink ref="U70" r:id="rId53" xr:uid="{7424D14D-7F31-4095-AA05-B81469A16B68}"/>
    <hyperlink ref="U51" r:id="rId54" xr:uid="{ECB8A937-3E08-48F1-BB8E-8490A42FAB59}"/>
    <hyperlink ref="U50" r:id="rId55" xr:uid="{F5E63945-21BF-43FB-A1BC-64B43C1575AE}"/>
    <hyperlink ref="U99" r:id="rId56" xr:uid="{B13E56F7-37A7-4369-9329-D1FE0D48B60E}"/>
    <hyperlink ref="U94" r:id="rId57" xr:uid="{F3067DDA-3A27-4B33-B2E7-BB7E1EEDFCE0}"/>
    <hyperlink ref="B2" location="'Entocentric lenses'!A1" display="Back to overview" xr:uid="{1E9CC2DD-1111-406B-AE7A-58D0B46C6863}"/>
    <hyperlink ref="U93" r:id="rId58" xr:uid="{EF40CB2F-64EC-4A32-83B7-02DBEE224033}"/>
    <hyperlink ref="U36" r:id="rId59" xr:uid="{7AC3EEB8-7835-41DD-924D-09B458C0E684}"/>
    <hyperlink ref="U39" r:id="rId60" xr:uid="{39154ECD-3728-43F4-9CFD-3A03EECD544A}"/>
    <hyperlink ref="U37" r:id="rId61" xr:uid="{A2E157B0-EEB8-4F29-91A7-DA6C1914F651}"/>
    <hyperlink ref="U40" r:id="rId62" xr:uid="{F6E017EF-3D39-475A-A4CF-CDB89F995C5E}"/>
    <hyperlink ref="U38" r:id="rId63" xr:uid="{D56C5817-8B9E-4305-A4DD-6E7C0D2E439A}"/>
    <hyperlink ref="U42" r:id="rId64" xr:uid="{C977EFF6-79AD-4959-B00D-95909FD4CB37}"/>
    <hyperlink ref="U18" r:id="rId65" xr:uid="{B16562F1-8EEA-4C0E-A5FA-9CED2561F781}"/>
    <hyperlink ref="U22" r:id="rId66" xr:uid="{7EA9C9E7-7BE5-4F77-ABD7-3CFF2BA6B9CF}"/>
    <hyperlink ref="U26" r:id="rId67" xr:uid="{709B3E3F-F720-4EE6-8F2D-8CEA8C0DE104}"/>
    <hyperlink ref="U19" r:id="rId68" xr:uid="{71E9E6CA-3C6B-445F-A28B-45ECE9B93DC5}"/>
    <hyperlink ref="U24" r:id="rId69" xr:uid="{8D72D3B6-4DC0-4A24-8A71-2EE49A04B80E}"/>
    <hyperlink ref="U28" r:id="rId70" xr:uid="{F852D5EC-E1DC-4D3A-9F94-C94F07FCA9C6}"/>
    <hyperlink ref="U33" r:id="rId71" xr:uid="{42A0A6F5-3C5A-4E0E-8708-A8B14DCB7437}"/>
    <hyperlink ref="U43" r:id="rId72" xr:uid="{D85D9536-4C3A-445F-92C2-E88F8C73D5EA}"/>
  </hyperlinks>
  <pageMargins left="0.3" right="0.3" top="0.5" bottom="0.5" header="0.1" footer="0.1"/>
  <pageSetup paperSize="9" scale="10" orientation="landscape" r:id="rId73"/>
  <legacyDrawing r:id="rId74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2400-000004000000}">
          <x14:formula1>
            <xm:f>'Optotune lens DB'!$B$5:$B$25</xm:f>
          </x14:formula1>
          <xm:sqref>R101:R109 R112 R5:R91 R97:R98 R114:R312</xm:sqref>
        </x14:dataValidation>
        <x14:dataValidation type="list" allowBlank="1" showInputMessage="1" showErrorMessage="1" xr:uid="{00000000-0002-0000-2400-000005000000}">
          <x14:formula1>
            <xm:f>'C:\Users\yi.hung.OPTOTUNE\Desktop\Lens Selector\[Optotune lens selector v2 - Optart - Feedback.xlsx]Optotune lens DB'!#REF!</xm:f>
          </x14:formula1>
          <xm:sqref>R99:R100 R110:R111 R92:R96 R113</xm:sqref>
        </x14:dataValidation>
      </x14:dataValidation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0">
    <tabColor theme="3" tint="0.79998168889431442"/>
    <pageSetUpPr fitToPage="1"/>
  </sheetPr>
  <dimension ref="A1:S397"/>
  <sheetViews>
    <sheetView showGridLines="0" zoomScale="80" zoomScaleNormal="80" workbookViewId="0">
      <pane xSplit="2" ySplit="4" topLeftCell="C16" activePane="bottomRight" state="frozen"/>
      <selection pane="topRight" activeCell="B2" sqref="B2"/>
      <selection pane="bottomLeft" activeCell="B2" sqref="B2"/>
      <selection pane="bottomRight" activeCell="B48" sqref="B48"/>
    </sheetView>
  </sheetViews>
  <sheetFormatPr defaultColWidth="9.140625" defaultRowHeight="15"/>
  <cols>
    <col min="1" max="1" width="2.28515625" style="49" customWidth="1"/>
    <col min="2" max="2" width="27" style="49" bestFit="1" customWidth="1"/>
    <col min="3" max="3" width="17.140625" style="49" customWidth="1"/>
    <col min="4" max="4" width="14.140625" style="49" customWidth="1"/>
    <col min="5" max="5" width="13.28515625" style="49" customWidth="1"/>
    <col min="6" max="6" width="11.28515625" style="49" bestFit="1" customWidth="1"/>
    <col min="7" max="7" width="7.28515625" style="49" bestFit="1" customWidth="1"/>
    <col min="8" max="8" width="16.140625" style="49" customWidth="1"/>
    <col min="9" max="9" width="7.85546875" style="49" customWidth="1"/>
    <col min="10" max="11" width="8.85546875" style="49" customWidth="1"/>
    <col min="12" max="13" width="11" style="49" customWidth="1"/>
    <col min="14" max="14" width="24.140625" style="49" bestFit="1" customWidth="1"/>
    <col min="15" max="15" width="15.5703125" style="49" customWidth="1"/>
    <col min="16" max="16" width="14.28515625" style="49" customWidth="1"/>
    <col min="17" max="17" width="11" style="49" customWidth="1"/>
    <col min="18" max="18" width="15.5703125" style="49" customWidth="1"/>
    <col min="19" max="19" width="95.140625" style="49" customWidth="1"/>
    <col min="20" max="20" width="19.42578125" style="49" customWidth="1"/>
    <col min="21" max="21" width="17.42578125" style="49" customWidth="1"/>
    <col min="22" max="22" width="11" style="49" customWidth="1"/>
    <col min="23" max="23" width="29.7109375" style="49" customWidth="1"/>
    <col min="24" max="16384" width="9.140625" style="49"/>
  </cols>
  <sheetData>
    <row r="1" spans="1:19" ht="18.75">
      <c r="A1" s="54"/>
      <c r="B1" s="55" t="s">
        <v>578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19">
      <c r="B2" s="8" t="s">
        <v>93</v>
      </c>
    </row>
    <row r="3" spans="1:19" ht="15.75" thickBot="1">
      <c r="M3" s="57"/>
      <c r="N3" s="57"/>
      <c r="O3" s="57"/>
      <c r="P3" s="57"/>
      <c r="Q3" s="57"/>
      <c r="R3" s="57"/>
    </row>
    <row r="4" spans="1:19" ht="61.5" thickTop="1" thickBot="1">
      <c r="B4" s="58" t="s">
        <v>103</v>
      </c>
      <c r="C4" s="58" t="s">
        <v>97</v>
      </c>
      <c r="D4" s="58" t="s">
        <v>579</v>
      </c>
      <c r="E4" s="60" t="s">
        <v>306</v>
      </c>
      <c r="F4" s="58" t="s">
        <v>10</v>
      </c>
      <c r="G4" s="58" t="s">
        <v>100</v>
      </c>
      <c r="H4" s="58" t="s">
        <v>101</v>
      </c>
      <c r="I4" s="58" t="s">
        <v>580</v>
      </c>
      <c r="J4" s="58" t="s">
        <v>397</v>
      </c>
      <c r="K4" s="58" t="s">
        <v>307</v>
      </c>
      <c r="L4" s="58" t="s">
        <v>308</v>
      </c>
      <c r="M4" s="4" t="s">
        <v>110</v>
      </c>
      <c r="N4" s="58" t="s">
        <v>309</v>
      </c>
      <c r="O4" s="58" t="s">
        <v>406</v>
      </c>
      <c r="P4" s="58" t="s">
        <v>310</v>
      </c>
      <c r="Q4" s="58" t="s">
        <v>102</v>
      </c>
      <c r="R4" s="58" t="s">
        <v>111</v>
      </c>
      <c r="S4" s="58" t="s">
        <v>407</v>
      </c>
    </row>
    <row r="5" spans="1:19" ht="15.75" thickTop="1">
      <c r="B5" s="156" t="s">
        <v>311</v>
      </c>
      <c r="C5" s="34" t="s">
        <v>455</v>
      </c>
      <c r="D5" s="34">
        <v>0.15</v>
      </c>
      <c r="E5" s="34" t="s">
        <v>581</v>
      </c>
      <c r="F5" s="34" t="s">
        <v>81</v>
      </c>
      <c r="G5" s="50" t="s">
        <v>421</v>
      </c>
      <c r="H5" s="152" t="s">
        <v>582</v>
      </c>
      <c r="I5" s="36"/>
      <c r="J5" s="36">
        <v>17.526</v>
      </c>
      <c r="K5" s="36" t="s">
        <v>583</v>
      </c>
      <c r="L5" s="70"/>
      <c r="M5" s="71"/>
      <c r="N5" s="36" t="s">
        <v>584</v>
      </c>
      <c r="O5" s="39" t="s">
        <v>129</v>
      </c>
      <c r="P5" s="39"/>
      <c r="Q5" s="63" t="s">
        <v>457</v>
      </c>
      <c r="R5" s="39"/>
      <c r="S5" s="84" t="s">
        <v>585</v>
      </c>
    </row>
    <row r="6" spans="1:19">
      <c r="B6" s="156" t="s">
        <v>314</v>
      </c>
      <c r="C6" s="34" t="s">
        <v>455</v>
      </c>
      <c r="D6" s="34">
        <v>0.25</v>
      </c>
      <c r="E6" s="34" t="s">
        <v>586</v>
      </c>
      <c r="F6" s="34" t="s">
        <v>81</v>
      </c>
      <c r="G6" s="50" t="s">
        <v>421</v>
      </c>
      <c r="H6" s="152" t="s">
        <v>587</v>
      </c>
      <c r="I6" s="36"/>
      <c r="J6" s="36">
        <v>17.526</v>
      </c>
      <c r="K6" s="36" t="s">
        <v>583</v>
      </c>
      <c r="L6" s="70"/>
      <c r="M6" s="71"/>
      <c r="N6" s="36" t="s">
        <v>584</v>
      </c>
      <c r="O6" s="39" t="s">
        <v>129</v>
      </c>
      <c r="P6" s="39"/>
      <c r="Q6" s="63" t="s">
        <v>457</v>
      </c>
      <c r="R6" s="39"/>
      <c r="S6" s="84" t="s">
        <v>585</v>
      </c>
    </row>
    <row r="7" spans="1:19">
      <c r="B7" s="156" t="s">
        <v>319</v>
      </c>
      <c r="C7" s="34" t="s">
        <v>455</v>
      </c>
      <c r="D7" s="34">
        <v>0.37</v>
      </c>
      <c r="E7" s="34" t="s">
        <v>588</v>
      </c>
      <c r="F7" s="34" t="s">
        <v>81</v>
      </c>
      <c r="G7" s="50" t="s">
        <v>424</v>
      </c>
      <c r="H7" s="152" t="s">
        <v>589</v>
      </c>
      <c r="I7" s="36"/>
      <c r="J7" s="36">
        <v>17.526</v>
      </c>
      <c r="K7" s="36" t="s">
        <v>583</v>
      </c>
      <c r="L7" s="70"/>
      <c r="M7" s="71"/>
      <c r="N7" s="36" t="s">
        <v>584</v>
      </c>
      <c r="O7" s="39" t="s">
        <v>129</v>
      </c>
      <c r="P7" s="39"/>
      <c r="Q7" s="63" t="s">
        <v>457</v>
      </c>
      <c r="R7" s="39"/>
      <c r="S7" s="84" t="s">
        <v>585</v>
      </c>
    </row>
    <row r="8" spans="1:19">
      <c r="B8" s="156" t="s">
        <v>342</v>
      </c>
      <c r="C8" s="34" t="s">
        <v>455</v>
      </c>
      <c r="D8" s="34">
        <v>0.75</v>
      </c>
      <c r="E8" s="34" t="s">
        <v>590</v>
      </c>
      <c r="F8" s="34" t="s">
        <v>81</v>
      </c>
      <c r="G8" s="50" t="s">
        <v>424</v>
      </c>
      <c r="H8" s="50" t="s">
        <v>591</v>
      </c>
      <c r="I8" s="36"/>
      <c r="J8" s="36">
        <v>17.526</v>
      </c>
      <c r="K8" s="36" t="s">
        <v>583</v>
      </c>
      <c r="L8" s="70"/>
      <c r="M8" s="71"/>
      <c r="N8" s="36" t="s">
        <v>584</v>
      </c>
      <c r="O8" s="39" t="s">
        <v>129</v>
      </c>
      <c r="P8" s="39"/>
      <c r="Q8" s="63" t="s">
        <v>457</v>
      </c>
      <c r="R8" s="39"/>
      <c r="S8" s="84" t="s">
        <v>585</v>
      </c>
    </row>
    <row r="9" spans="1:19">
      <c r="B9" s="156" t="s">
        <v>592</v>
      </c>
      <c r="C9" s="34" t="s">
        <v>453</v>
      </c>
      <c r="D9" s="34">
        <v>2</v>
      </c>
      <c r="E9" s="34" t="s">
        <v>593</v>
      </c>
      <c r="F9" s="34" t="s">
        <v>516</v>
      </c>
      <c r="G9" s="50" t="s">
        <v>86</v>
      </c>
      <c r="H9" s="50" t="s">
        <v>594</v>
      </c>
      <c r="I9" s="36"/>
      <c r="J9" s="36">
        <v>17.526</v>
      </c>
      <c r="K9" s="36"/>
      <c r="L9" s="70">
        <v>0.04</v>
      </c>
      <c r="M9" s="71"/>
      <c r="N9" s="36" t="s">
        <v>435</v>
      </c>
      <c r="O9" s="39" t="s">
        <v>129</v>
      </c>
      <c r="P9" s="39"/>
      <c r="Q9" s="63" t="s">
        <v>457</v>
      </c>
      <c r="R9" s="157" t="s">
        <v>129</v>
      </c>
      <c r="S9" s="69" t="s">
        <v>595</v>
      </c>
    </row>
    <row r="10" spans="1:19">
      <c r="B10" s="156" t="s">
        <v>596</v>
      </c>
      <c r="C10" s="34" t="s">
        <v>453</v>
      </c>
      <c r="D10" s="34">
        <v>0.311</v>
      </c>
      <c r="E10" s="34" t="s">
        <v>597</v>
      </c>
      <c r="F10" s="34" t="s">
        <v>516</v>
      </c>
      <c r="G10" s="50" t="s">
        <v>86</v>
      </c>
      <c r="H10" s="50" t="s">
        <v>594</v>
      </c>
      <c r="I10" s="36"/>
      <c r="J10" s="36">
        <v>17.526</v>
      </c>
      <c r="K10" s="36"/>
      <c r="L10" s="70">
        <v>0.02</v>
      </c>
      <c r="M10" s="71"/>
      <c r="N10" s="36" t="s">
        <v>435</v>
      </c>
      <c r="O10" s="39" t="s">
        <v>129</v>
      </c>
      <c r="P10" s="39"/>
      <c r="Q10" s="63" t="s">
        <v>598</v>
      </c>
      <c r="R10" s="39"/>
      <c r="S10" s="51" t="s">
        <v>599</v>
      </c>
    </row>
    <row r="11" spans="1:19">
      <c r="B11" s="156" t="s">
        <v>328</v>
      </c>
      <c r="C11" s="34" t="s">
        <v>453</v>
      </c>
      <c r="D11" s="34">
        <v>0.193</v>
      </c>
      <c r="E11" s="34" t="s">
        <v>600</v>
      </c>
      <c r="F11" s="34" t="s">
        <v>516</v>
      </c>
      <c r="G11" s="50" t="s">
        <v>529</v>
      </c>
      <c r="H11" s="50" t="s">
        <v>594</v>
      </c>
      <c r="I11" s="36"/>
      <c r="J11" s="36">
        <v>17.526</v>
      </c>
      <c r="K11" s="36"/>
      <c r="L11" s="70">
        <v>0.01</v>
      </c>
      <c r="M11" s="71"/>
      <c r="N11" s="36" t="s">
        <v>435</v>
      </c>
      <c r="O11" s="39" t="s">
        <v>129</v>
      </c>
      <c r="P11" s="39"/>
      <c r="Q11" s="63" t="s">
        <v>488</v>
      </c>
      <c r="R11" s="39"/>
      <c r="S11" s="51" t="s">
        <v>601</v>
      </c>
    </row>
    <row r="12" spans="1:19">
      <c r="B12" s="156" t="s">
        <v>602</v>
      </c>
      <c r="C12" s="34" t="s">
        <v>453</v>
      </c>
      <c r="D12" s="34">
        <v>0.57799999999999996</v>
      </c>
      <c r="E12" s="34" t="s">
        <v>603</v>
      </c>
      <c r="F12" s="34" t="s">
        <v>516</v>
      </c>
      <c r="G12" s="50" t="s">
        <v>529</v>
      </c>
      <c r="H12" s="50" t="s">
        <v>594</v>
      </c>
      <c r="I12" s="36"/>
      <c r="J12" s="36">
        <v>17.526</v>
      </c>
      <c r="K12" s="36"/>
      <c r="L12" s="70">
        <v>0.03</v>
      </c>
      <c r="M12" s="71"/>
      <c r="N12" s="36" t="s">
        <v>435</v>
      </c>
      <c r="O12" s="39" t="s">
        <v>129</v>
      </c>
      <c r="P12" s="39" t="s">
        <v>129</v>
      </c>
      <c r="Q12" s="63" t="s">
        <v>598</v>
      </c>
      <c r="R12" s="39"/>
      <c r="S12" s="69" t="s">
        <v>604</v>
      </c>
    </row>
    <row r="13" spans="1:19">
      <c r="B13" s="156" t="s">
        <v>330</v>
      </c>
      <c r="C13" s="34" t="s">
        <v>453</v>
      </c>
      <c r="D13" s="34">
        <v>0.28899999999999998</v>
      </c>
      <c r="E13" s="34" t="s">
        <v>605</v>
      </c>
      <c r="F13" s="34" t="s">
        <v>516</v>
      </c>
      <c r="G13" s="50" t="s">
        <v>529</v>
      </c>
      <c r="H13" s="50" t="s">
        <v>594</v>
      </c>
      <c r="I13" s="36"/>
      <c r="J13" s="36">
        <v>17.526</v>
      </c>
      <c r="K13" s="36"/>
      <c r="L13" s="70">
        <v>0.02</v>
      </c>
      <c r="M13" s="71"/>
      <c r="N13" s="36" t="s">
        <v>435</v>
      </c>
      <c r="O13" s="39" t="s">
        <v>129</v>
      </c>
      <c r="P13" s="39" t="s">
        <v>129</v>
      </c>
      <c r="Q13" s="63" t="s">
        <v>488</v>
      </c>
      <c r="R13" s="39"/>
      <c r="S13" s="51" t="s">
        <v>606</v>
      </c>
    </row>
    <row r="14" spans="1:19">
      <c r="B14" s="156" t="s">
        <v>336</v>
      </c>
      <c r="C14" s="34" t="s">
        <v>423</v>
      </c>
      <c r="D14" s="34">
        <v>0.5</v>
      </c>
      <c r="E14" s="34" t="s">
        <v>607</v>
      </c>
      <c r="F14" s="34" t="s">
        <v>516</v>
      </c>
      <c r="G14" s="50" t="s">
        <v>517</v>
      </c>
      <c r="H14" s="50" t="s">
        <v>594</v>
      </c>
      <c r="I14" s="36"/>
      <c r="J14" s="36">
        <v>17.526</v>
      </c>
      <c r="K14" s="36" t="s">
        <v>608</v>
      </c>
      <c r="L14" s="70"/>
      <c r="M14" s="70"/>
      <c r="N14" s="36" t="s">
        <v>435</v>
      </c>
      <c r="O14" s="39" t="s">
        <v>129</v>
      </c>
      <c r="P14" s="39"/>
      <c r="Q14" s="63" t="s">
        <v>598</v>
      </c>
      <c r="R14" s="39"/>
      <c r="S14" s="51" t="s">
        <v>609</v>
      </c>
    </row>
    <row r="15" spans="1:19">
      <c r="B15" s="156" t="s">
        <v>340</v>
      </c>
      <c r="C15" s="34" t="s">
        <v>423</v>
      </c>
      <c r="D15" s="34">
        <v>0.67</v>
      </c>
      <c r="E15" s="34" t="s">
        <v>610</v>
      </c>
      <c r="F15" s="34" t="s">
        <v>516</v>
      </c>
      <c r="G15" s="50" t="s">
        <v>517</v>
      </c>
      <c r="H15" s="50" t="s">
        <v>594</v>
      </c>
      <c r="I15" s="36"/>
      <c r="J15" s="36">
        <v>17.526</v>
      </c>
      <c r="K15" s="36" t="s">
        <v>608</v>
      </c>
      <c r="L15" s="70"/>
      <c r="M15" s="70"/>
      <c r="N15" s="36" t="s">
        <v>435</v>
      </c>
      <c r="O15" s="39" t="s">
        <v>129</v>
      </c>
      <c r="P15" s="39"/>
      <c r="Q15" s="63" t="s">
        <v>598</v>
      </c>
      <c r="R15" s="39"/>
      <c r="S15" s="51" t="s">
        <v>611</v>
      </c>
    </row>
    <row r="16" spans="1:19">
      <c r="B16" s="156" t="s">
        <v>343</v>
      </c>
      <c r="C16" s="34" t="s">
        <v>423</v>
      </c>
      <c r="D16" s="34">
        <v>0.75</v>
      </c>
      <c r="E16" s="34" t="s">
        <v>612</v>
      </c>
      <c r="F16" s="34" t="s">
        <v>516</v>
      </c>
      <c r="G16" s="50" t="s">
        <v>517</v>
      </c>
      <c r="H16" s="50" t="s">
        <v>594</v>
      </c>
      <c r="I16" s="36"/>
      <c r="J16" s="36">
        <v>17.526</v>
      </c>
      <c r="K16" s="36" t="s">
        <v>608</v>
      </c>
      <c r="L16" s="70"/>
      <c r="M16" s="70"/>
      <c r="N16" s="36" t="s">
        <v>435</v>
      </c>
      <c r="O16" s="39" t="s">
        <v>129</v>
      </c>
      <c r="P16" s="39"/>
      <c r="Q16" s="63" t="s">
        <v>598</v>
      </c>
      <c r="R16" s="39"/>
      <c r="S16" s="51" t="s">
        <v>613</v>
      </c>
    </row>
    <row r="17" spans="2:19" ht="21.75" customHeight="1">
      <c r="B17" s="156" t="s">
        <v>348</v>
      </c>
      <c r="C17" s="34" t="s">
        <v>423</v>
      </c>
      <c r="D17" s="34">
        <v>1</v>
      </c>
      <c r="E17" s="34" t="s">
        <v>614</v>
      </c>
      <c r="F17" s="34" t="s">
        <v>516</v>
      </c>
      <c r="G17" s="50" t="s">
        <v>517</v>
      </c>
      <c r="H17" s="50" t="s">
        <v>594</v>
      </c>
      <c r="I17" s="36"/>
      <c r="J17" s="36">
        <v>17.526</v>
      </c>
      <c r="K17" s="36" t="s">
        <v>608</v>
      </c>
      <c r="L17" s="70"/>
      <c r="M17" s="70"/>
      <c r="N17" s="36" t="s">
        <v>435</v>
      </c>
      <c r="O17" s="39" t="s">
        <v>129</v>
      </c>
      <c r="P17" s="39"/>
      <c r="Q17" s="63" t="s">
        <v>598</v>
      </c>
      <c r="R17" s="39"/>
      <c r="S17" s="51" t="s">
        <v>615</v>
      </c>
    </row>
    <row r="18" spans="2:19">
      <c r="B18" s="156" t="s">
        <v>350</v>
      </c>
      <c r="C18" s="34" t="s">
        <v>423</v>
      </c>
      <c r="D18" s="34">
        <v>1.5</v>
      </c>
      <c r="E18" s="34" t="s">
        <v>614</v>
      </c>
      <c r="F18" s="34" t="s">
        <v>516</v>
      </c>
      <c r="G18" s="50" t="s">
        <v>517</v>
      </c>
      <c r="H18" s="50" t="s">
        <v>594</v>
      </c>
      <c r="I18" s="36"/>
      <c r="J18" s="36">
        <v>17.526</v>
      </c>
      <c r="K18" s="36" t="s">
        <v>616</v>
      </c>
      <c r="L18" s="70"/>
      <c r="M18" s="70"/>
      <c r="N18" s="36" t="s">
        <v>435</v>
      </c>
      <c r="O18" s="39" t="s">
        <v>129</v>
      </c>
      <c r="P18" s="39"/>
      <c r="Q18" s="63" t="s">
        <v>598</v>
      </c>
      <c r="R18" s="39"/>
      <c r="S18" s="51" t="s">
        <v>617</v>
      </c>
    </row>
    <row r="19" spans="2:19">
      <c r="B19" s="156" t="s">
        <v>331</v>
      </c>
      <c r="C19" s="34" t="s">
        <v>423</v>
      </c>
      <c r="D19" s="34">
        <v>0.24299999999999999</v>
      </c>
      <c r="E19" s="34" t="s">
        <v>618</v>
      </c>
      <c r="F19" s="34" t="s">
        <v>516</v>
      </c>
      <c r="G19" s="50" t="s">
        <v>517</v>
      </c>
      <c r="H19" s="50" t="s">
        <v>594</v>
      </c>
      <c r="I19" s="36"/>
      <c r="J19" s="36">
        <v>17.526</v>
      </c>
      <c r="K19" s="36" t="s">
        <v>619</v>
      </c>
      <c r="L19" s="70"/>
      <c r="M19" s="70"/>
      <c r="N19" s="36" t="s">
        <v>435</v>
      </c>
      <c r="O19" s="39" t="s">
        <v>129</v>
      </c>
      <c r="P19" s="39"/>
      <c r="Q19" s="63" t="s">
        <v>598</v>
      </c>
      <c r="R19" s="39"/>
      <c r="S19" s="69" t="s">
        <v>620</v>
      </c>
    </row>
    <row r="20" spans="2:19">
      <c r="B20" s="156" t="s">
        <v>357</v>
      </c>
      <c r="C20" s="34" t="s">
        <v>423</v>
      </c>
      <c r="D20" s="34">
        <v>2.5</v>
      </c>
      <c r="E20" s="34" t="s">
        <v>614</v>
      </c>
      <c r="F20" s="34" t="s">
        <v>516</v>
      </c>
      <c r="G20" s="50" t="s">
        <v>517</v>
      </c>
      <c r="H20" s="50" t="s">
        <v>594</v>
      </c>
      <c r="I20" s="36"/>
      <c r="J20" s="36">
        <v>17.526</v>
      </c>
      <c r="K20" s="36" t="s">
        <v>621</v>
      </c>
      <c r="L20" s="70"/>
      <c r="M20" s="70"/>
      <c r="N20" s="36" t="s">
        <v>435</v>
      </c>
      <c r="O20" s="39" t="s">
        <v>129</v>
      </c>
      <c r="P20" s="39"/>
      <c r="Q20" s="63" t="s">
        <v>598</v>
      </c>
      <c r="R20" s="39"/>
      <c r="S20" s="51" t="s">
        <v>622</v>
      </c>
    </row>
    <row r="21" spans="2:19">
      <c r="B21" s="156" t="s">
        <v>358</v>
      </c>
      <c r="C21" s="34" t="s">
        <v>423</v>
      </c>
      <c r="D21" s="34">
        <v>3.5</v>
      </c>
      <c r="E21" s="34" t="s">
        <v>614</v>
      </c>
      <c r="F21" s="34" t="s">
        <v>516</v>
      </c>
      <c r="G21" s="50" t="s">
        <v>517</v>
      </c>
      <c r="H21" s="50" t="s">
        <v>594</v>
      </c>
      <c r="I21" s="36"/>
      <c r="J21" s="36">
        <v>17.526</v>
      </c>
      <c r="K21" s="36" t="s">
        <v>623</v>
      </c>
      <c r="L21" s="70"/>
      <c r="M21" s="70"/>
      <c r="N21" s="36" t="s">
        <v>435</v>
      </c>
      <c r="O21" s="39" t="s">
        <v>129</v>
      </c>
      <c r="P21" s="39"/>
      <c r="Q21" s="63" t="s">
        <v>598</v>
      </c>
      <c r="R21" s="39"/>
      <c r="S21" s="69" t="s">
        <v>624</v>
      </c>
    </row>
    <row r="22" spans="2:19">
      <c r="B22" s="156" t="s">
        <v>353</v>
      </c>
      <c r="C22" s="34" t="s">
        <v>625</v>
      </c>
      <c r="D22" s="34">
        <v>2</v>
      </c>
      <c r="E22" s="34" t="s">
        <v>626</v>
      </c>
      <c r="F22" s="34" t="s">
        <v>516</v>
      </c>
      <c r="G22" s="50" t="s">
        <v>517</v>
      </c>
      <c r="H22" s="50" t="s">
        <v>627</v>
      </c>
      <c r="I22" s="36"/>
      <c r="J22" s="36">
        <v>17.526</v>
      </c>
      <c r="K22" s="36" t="s">
        <v>628</v>
      </c>
      <c r="L22" s="70"/>
      <c r="M22" s="71"/>
      <c r="N22" s="36" t="s">
        <v>179</v>
      </c>
      <c r="O22" s="39" t="s">
        <v>129</v>
      </c>
      <c r="P22" s="39" t="s">
        <v>129</v>
      </c>
      <c r="Q22" s="63" t="s">
        <v>457</v>
      </c>
      <c r="R22" s="39"/>
      <c r="S22" s="51" t="s">
        <v>629</v>
      </c>
    </row>
    <row r="23" spans="2:19">
      <c r="B23" s="156" t="s">
        <v>354</v>
      </c>
      <c r="C23" s="34" t="s">
        <v>625</v>
      </c>
      <c r="D23" s="34">
        <v>2</v>
      </c>
      <c r="E23" s="34" t="s">
        <v>626</v>
      </c>
      <c r="F23" s="34" t="s">
        <v>516</v>
      </c>
      <c r="G23" s="50" t="s">
        <v>424</v>
      </c>
      <c r="H23" s="50" t="s">
        <v>627</v>
      </c>
      <c r="I23" s="36"/>
      <c r="J23" s="36">
        <v>17.526</v>
      </c>
      <c r="K23" s="36" t="s">
        <v>628</v>
      </c>
      <c r="L23" s="70"/>
      <c r="M23" s="71"/>
      <c r="N23" s="36" t="s">
        <v>179</v>
      </c>
      <c r="O23" s="39" t="s">
        <v>129</v>
      </c>
      <c r="P23" s="39"/>
      <c r="Q23" s="63" t="s">
        <v>457</v>
      </c>
      <c r="R23" s="39"/>
      <c r="S23" s="69" t="s">
        <v>629</v>
      </c>
    </row>
    <row r="24" spans="2:19">
      <c r="B24" s="156" t="s">
        <v>360</v>
      </c>
      <c r="C24" s="34" t="s">
        <v>625</v>
      </c>
      <c r="D24" s="34">
        <v>4</v>
      </c>
      <c r="E24" s="34" t="s">
        <v>630</v>
      </c>
      <c r="F24" s="34" t="s">
        <v>516</v>
      </c>
      <c r="G24" s="50" t="s">
        <v>517</v>
      </c>
      <c r="H24" s="50" t="s">
        <v>627</v>
      </c>
      <c r="I24" s="36"/>
      <c r="J24" s="36">
        <v>17.526</v>
      </c>
      <c r="K24" s="36" t="s">
        <v>631</v>
      </c>
      <c r="L24" s="70"/>
      <c r="M24" s="71"/>
      <c r="N24" s="36" t="s">
        <v>179</v>
      </c>
      <c r="O24" s="39" t="s">
        <v>129</v>
      </c>
      <c r="P24" s="39" t="s">
        <v>129</v>
      </c>
      <c r="Q24" s="63" t="s">
        <v>457</v>
      </c>
      <c r="R24" s="39"/>
      <c r="S24" s="51" t="s">
        <v>629</v>
      </c>
    </row>
    <row r="25" spans="2:19">
      <c r="B25" s="156" t="s">
        <v>361</v>
      </c>
      <c r="C25" s="34" t="s">
        <v>625</v>
      </c>
      <c r="D25" s="34">
        <v>4</v>
      </c>
      <c r="E25" s="34" t="s">
        <v>630</v>
      </c>
      <c r="F25" s="34" t="s">
        <v>516</v>
      </c>
      <c r="G25" s="50" t="s">
        <v>517</v>
      </c>
      <c r="H25" s="50" t="s">
        <v>627</v>
      </c>
      <c r="I25" s="36"/>
      <c r="J25" s="36">
        <v>17.526</v>
      </c>
      <c r="K25" s="36" t="s">
        <v>631</v>
      </c>
      <c r="L25" s="70"/>
      <c r="M25" s="71"/>
      <c r="N25" s="36" t="s">
        <v>179</v>
      </c>
      <c r="O25" s="39" t="s">
        <v>129</v>
      </c>
      <c r="P25" s="39"/>
      <c r="Q25" s="63" t="s">
        <v>457</v>
      </c>
      <c r="R25" s="39"/>
      <c r="S25" s="51" t="s">
        <v>629</v>
      </c>
    </row>
    <row r="26" spans="2:19">
      <c r="B26" s="156" t="s">
        <v>346</v>
      </c>
      <c r="C26" s="34" t="s">
        <v>625</v>
      </c>
      <c r="D26" s="34">
        <v>1</v>
      </c>
      <c r="E26" s="34" t="s">
        <v>632</v>
      </c>
      <c r="F26" s="34" t="s">
        <v>516</v>
      </c>
      <c r="G26" s="50" t="s">
        <v>529</v>
      </c>
      <c r="H26" s="50" t="s">
        <v>531</v>
      </c>
      <c r="I26" s="36"/>
      <c r="J26" s="36">
        <v>17.526</v>
      </c>
      <c r="K26" s="36" t="s">
        <v>583</v>
      </c>
      <c r="L26" s="70"/>
      <c r="M26" s="71"/>
      <c r="N26" s="36" t="s">
        <v>179</v>
      </c>
      <c r="O26" s="39" t="s">
        <v>129</v>
      </c>
      <c r="P26" s="39"/>
      <c r="Q26" s="63" t="s">
        <v>598</v>
      </c>
      <c r="R26" s="157" t="s">
        <v>129</v>
      </c>
      <c r="S26" s="69" t="s">
        <v>629</v>
      </c>
    </row>
    <row r="27" spans="2:19">
      <c r="B27" s="156" t="s">
        <v>347</v>
      </c>
      <c r="C27" s="34" t="s">
        <v>625</v>
      </c>
      <c r="D27" s="34">
        <v>1</v>
      </c>
      <c r="E27" s="34" t="s">
        <v>633</v>
      </c>
      <c r="F27" s="34" t="s">
        <v>516</v>
      </c>
      <c r="G27" s="50" t="s">
        <v>529</v>
      </c>
      <c r="H27" s="50" t="s">
        <v>531</v>
      </c>
      <c r="I27" s="36"/>
      <c r="J27" s="36">
        <v>17.526</v>
      </c>
      <c r="K27" s="36" t="s">
        <v>583</v>
      </c>
      <c r="L27" s="70"/>
      <c r="M27" s="71"/>
      <c r="N27" s="36" t="s">
        <v>179</v>
      </c>
      <c r="O27" s="39" t="s">
        <v>129</v>
      </c>
      <c r="P27" s="39" t="s">
        <v>129</v>
      </c>
      <c r="Q27" s="63" t="s">
        <v>598</v>
      </c>
      <c r="R27" s="157" t="s">
        <v>129</v>
      </c>
      <c r="S27" s="51" t="s">
        <v>629</v>
      </c>
    </row>
    <row r="28" spans="2:19">
      <c r="B28" s="156" t="s">
        <v>355</v>
      </c>
      <c r="C28" s="34" t="s">
        <v>625</v>
      </c>
      <c r="D28" s="34">
        <v>2</v>
      </c>
      <c r="E28" s="34" t="s">
        <v>634</v>
      </c>
      <c r="F28" s="34" t="s">
        <v>516</v>
      </c>
      <c r="G28" s="50" t="s">
        <v>529</v>
      </c>
      <c r="H28" s="50" t="s">
        <v>635</v>
      </c>
      <c r="I28" s="36"/>
      <c r="J28" s="36">
        <v>17.526</v>
      </c>
      <c r="K28" s="36" t="s">
        <v>636</v>
      </c>
      <c r="L28" s="70"/>
      <c r="M28" s="71"/>
      <c r="N28" s="36" t="s">
        <v>179</v>
      </c>
      <c r="O28" s="39" t="s">
        <v>129</v>
      </c>
      <c r="P28" s="39"/>
      <c r="Q28" s="63" t="s">
        <v>598</v>
      </c>
      <c r="R28" s="39"/>
      <c r="S28" s="51" t="s">
        <v>629</v>
      </c>
    </row>
    <row r="29" spans="2:19">
      <c r="B29" s="156" t="s">
        <v>356</v>
      </c>
      <c r="C29" s="34" t="s">
        <v>625</v>
      </c>
      <c r="D29" s="34">
        <v>2</v>
      </c>
      <c r="E29" s="34" t="s">
        <v>637</v>
      </c>
      <c r="F29" s="34" t="s">
        <v>516</v>
      </c>
      <c r="G29" s="50" t="s">
        <v>529</v>
      </c>
      <c r="H29" s="50" t="s">
        <v>635</v>
      </c>
      <c r="I29" s="36"/>
      <c r="J29" s="36">
        <v>17.526</v>
      </c>
      <c r="K29" s="36" t="s">
        <v>636</v>
      </c>
      <c r="L29" s="70"/>
      <c r="M29" s="71"/>
      <c r="N29" s="36" t="s">
        <v>179</v>
      </c>
      <c r="O29" s="39" t="s">
        <v>129</v>
      </c>
      <c r="P29" s="39" t="s">
        <v>129</v>
      </c>
      <c r="Q29" s="63" t="s">
        <v>598</v>
      </c>
      <c r="R29" s="39"/>
      <c r="S29" s="51" t="s">
        <v>629</v>
      </c>
    </row>
    <row r="30" spans="2:19">
      <c r="B30" s="156" t="s">
        <v>638</v>
      </c>
      <c r="C30" s="34" t="s">
        <v>625</v>
      </c>
      <c r="D30" s="34">
        <v>10</v>
      </c>
      <c r="E30" s="34">
        <v>55</v>
      </c>
      <c r="F30" s="34" t="s">
        <v>516</v>
      </c>
      <c r="G30" s="50" t="s">
        <v>517</v>
      </c>
      <c r="H30" s="50" t="s">
        <v>635</v>
      </c>
      <c r="I30" s="36"/>
      <c r="J30" s="36">
        <v>17.526</v>
      </c>
      <c r="K30" s="36" t="s">
        <v>639</v>
      </c>
      <c r="L30" s="70"/>
      <c r="M30" s="71"/>
      <c r="N30" s="36" t="s">
        <v>179</v>
      </c>
      <c r="O30" s="39" t="s">
        <v>129</v>
      </c>
      <c r="P30" s="39" t="s">
        <v>129</v>
      </c>
      <c r="Q30" s="63" t="s">
        <v>488</v>
      </c>
      <c r="R30" s="39"/>
      <c r="S30" s="51" t="s">
        <v>629</v>
      </c>
    </row>
    <row r="31" spans="2:19">
      <c r="B31" s="84" t="s">
        <v>363</v>
      </c>
      <c r="C31" s="34" t="s">
        <v>640</v>
      </c>
      <c r="D31" s="163">
        <v>0.16</v>
      </c>
      <c r="E31" t="s">
        <v>641</v>
      </c>
      <c r="F31" s="34" t="s">
        <v>81</v>
      </c>
      <c r="G31" s="163" t="s">
        <v>86</v>
      </c>
      <c r="H31" s="50" t="s">
        <v>594</v>
      </c>
      <c r="I31" s="36"/>
      <c r="J31" s="36">
        <v>17.5</v>
      </c>
      <c r="K31" s="163" t="s">
        <v>642</v>
      </c>
      <c r="L31" s="70"/>
      <c r="M31" s="71"/>
      <c r="N31" s="36" t="s">
        <v>179</v>
      </c>
      <c r="O31" s="39" t="s">
        <v>129</v>
      </c>
      <c r="P31" s="39"/>
      <c r="Q31" s="63" t="s">
        <v>598</v>
      </c>
      <c r="R31" s="39"/>
      <c r="S31" s="51" t="s">
        <v>643</v>
      </c>
    </row>
    <row r="32" spans="2:19">
      <c r="B32" s="84" t="s">
        <v>384</v>
      </c>
      <c r="C32" s="34" t="s">
        <v>640</v>
      </c>
      <c r="D32" s="163">
        <v>0.26700000000000002</v>
      </c>
      <c r="E32" t="s">
        <v>644</v>
      </c>
      <c r="F32" s="34" t="s">
        <v>645</v>
      </c>
      <c r="G32" s="163" t="s">
        <v>87</v>
      </c>
      <c r="H32" s="50" t="s">
        <v>594</v>
      </c>
      <c r="I32" s="36"/>
      <c r="J32" s="36">
        <v>46.5</v>
      </c>
      <c r="K32" s="163" t="s">
        <v>646</v>
      </c>
      <c r="L32" s="70"/>
      <c r="M32" s="71"/>
      <c r="N32" s="36" t="s">
        <v>179</v>
      </c>
      <c r="O32" s="39" t="s">
        <v>129</v>
      </c>
      <c r="P32" s="39"/>
      <c r="Q32" s="63" t="s">
        <v>598</v>
      </c>
      <c r="R32" s="39"/>
      <c r="S32" s="51" t="s">
        <v>643</v>
      </c>
    </row>
    <row r="33" spans="2:19">
      <c r="B33" s="84" t="s">
        <v>315</v>
      </c>
      <c r="C33" s="34" t="s">
        <v>640</v>
      </c>
      <c r="D33" s="163">
        <v>0.28000000000000003</v>
      </c>
      <c r="E33" t="s">
        <v>647</v>
      </c>
      <c r="F33" s="34" t="s">
        <v>81</v>
      </c>
      <c r="G33" s="163" t="s">
        <v>421</v>
      </c>
      <c r="H33" s="50" t="s">
        <v>594</v>
      </c>
      <c r="I33" s="36"/>
      <c r="J33" s="36">
        <v>17.526</v>
      </c>
      <c r="K33" s="163" t="s">
        <v>648</v>
      </c>
      <c r="L33" s="70"/>
      <c r="M33" s="71"/>
      <c r="N33" s="36" t="s">
        <v>179</v>
      </c>
      <c r="O33" s="39" t="s">
        <v>129</v>
      </c>
      <c r="P33" s="39"/>
      <c r="Q33" s="63" t="s">
        <v>598</v>
      </c>
      <c r="R33" s="39"/>
      <c r="S33" s="51" t="s">
        <v>643</v>
      </c>
    </row>
    <row r="34" spans="2:19">
      <c r="B34" s="84" t="s">
        <v>367</v>
      </c>
      <c r="C34" s="34" t="s">
        <v>640</v>
      </c>
      <c r="D34" s="163">
        <v>0.35</v>
      </c>
      <c r="E34" t="s">
        <v>649</v>
      </c>
      <c r="F34" s="34" t="s">
        <v>81</v>
      </c>
      <c r="G34" s="163" t="s">
        <v>86</v>
      </c>
      <c r="H34" s="50" t="s">
        <v>594</v>
      </c>
      <c r="I34" s="36"/>
      <c r="J34" s="36">
        <v>17.526</v>
      </c>
      <c r="K34" s="163" t="s">
        <v>650</v>
      </c>
      <c r="L34" s="70"/>
      <c r="M34" s="71"/>
      <c r="N34" s="36" t="s">
        <v>179</v>
      </c>
      <c r="O34" s="39" t="s">
        <v>129</v>
      </c>
      <c r="P34" s="39"/>
      <c r="Q34" s="63" t="s">
        <v>598</v>
      </c>
      <c r="R34" s="39"/>
      <c r="S34" s="51" t="s">
        <v>643</v>
      </c>
    </row>
    <row r="35" spans="2:19">
      <c r="B35" s="84" t="s">
        <v>333</v>
      </c>
      <c r="C35" s="34" t="s">
        <v>640</v>
      </c>
      <c r="D35" s="163">
        <v>0.36</v>
      </c>
      <c r="E35" t="s">
        <v>651</v>
      </c>
      <c r="F35" s="34" t="s">
        <v>81</v>
      </c>
      <c r="G35" s="163" t="s">
        <v>424</v>
      </c>
      <c r="H35" s="50" t="s">
        <v>594</v>
      </c>
      <c r="I35" s="36"/>
      <c r="J35" s="36">
        <v>17.526</v>
      </c>
      <c r="K35" s="163" t="s">
        <v>648</v>
      </c>
      <c r="L35" s="70"/>
      <c r="M35" s="71"/>
      <c r="N35" s="36" t="s">
        <v>179</v>
      </c>
      <c r="O35" s="39" t="s">
        <v>129</v>
      </c>
      <c r="P35" s="39"/>
      <c r="Q35" s="63" t="s">
        <v>598</v>
      </c>
      <c r="R35" s="157" t="s">
        <v>129</v>
      </c>
      <c r="S35" s="51" t="s">
        <v>643</v>
      </c>
    </row>
    <row r="36" spans="2:19">
      <c r="B36" s="84" t="s">
        <v>369</v>
      </c>
      <c r="C36" s="34" t="s">
        <v>640</v>
      </c>
      <c r="D36" s="163">
        <v>0.5</v>
      </c>
      <c r="E36" t="s">
        <v>652</v>
      </c>
      <c r="F36" s="34" t="s">
        <v>81</v>
      </c>
      <c r="G36" s="163" t="s">
        <v>86</v>
      </c>
      <c r="H36" s="50" t="s">
        <v>594</v>
      </c>
      <c r="I36" s="36"/>
      <c r="J36" s="36">
        <v>17.526</v>
      </c>
      <c r="K36" s="163" t="s">
        <v>653</v>
      </c>
      <c r="L36" s="70"/>
      <c r="M36" s="71"/>
      <c r="N36" s="36" t="s">
        <v>179</v>
      </c>
      <c r="O36" s="39" t="s">
        <v>129</v>
      </c>
      <c r="P36" s="39"/>
      <c r="Q36" s="63" t="s">
        <v>598</v>
      </c>
      <c r="R36" s="39"/>
      <c r="S36" s="51" t="s">
        <v>643</v>
      </c>
    </row>
    <row r="37" spans="2:19">
      <c r="B37" s="84" t="s">
        <v>386</v>
      </c>
      <c r="C37" s="34" t="s">
        <v>640</v>
      </c>
      <c r="D37" s="163">
        <v>0.56000000000000005</v>
      </c>
      <c r="E37" t="s">
        <v>654</v>
      </c>
      <c r="F37" s="34" t="s">
        <v>81</v>
      </c>
      <c r="G37" s="163" t="s">
        <v>87</v>
      </c>
      <c r="H37" s="50" t="s">
        <v>594</v>
      </c>
      <c r="I37" s="36"/>
      <c r="J37" s="36">
        <v>17.526</v>
      </c>
      <c r="K37" s="163" t="s">
        <v>655</v>
      </c>
      <c r="L37" s="70"/>
      <c r="M37" s="71"/>
      <c r="N37" s="36" t="s">
        <v>179</v>
      </c>
      <c r="O37" s="39" t="s">
        <v>129</v>
      </c>
      <c r="P37" s="39"/>
      <c r="Q37" s="63" t="s">
        <v>598</v>
      </c>
      <c r="R37" s="39"/>
      <c r="S37" s="51" t="s">
        <v>643</v>
      </c>
    </row>
    <row r="38" spans="2:19">
      <c r="B38" s="84" t="s">
        <v>338</v>
      </c>
      <c r="C38" s="34" t="s">
        <v>640</v>
      </c>
      <c r="D38" s="163">
        <v>0.6</v>
      </c>
      <c r="E38" t="s">
        <v>656</v>
      </c>
      <c r="F38" s="34" t="s">
        <v>81</v>
      </c>
      <c r="G38" s="163" t="s">
        <v>424</v>
      </c>
      <c r="H38" s="50" t="s">
        <v>594</v>
      </c>
      <c r="I38" s="36"/>
      <c r="J38" s="36">
        <v>17.526</v>
      </c>
      <c r="K38" s="163" t="s">
        <v>648</v>
      </c>
      <c r="L38" s="70"/>
      <c r="M38" s="71"/>
      <c r="N38" s="36" t="s">
        <v>179</v>
      </c>
      <c r="O38" s="39" t="s">
        <v>129</v>
      </c>
      <c r="P38" s="39"/>
      <c r="Q38" s="63" t="s">
        <v>598</v>
      </c>
      <c r="R38" s="39"/>
      <c r="S38" s="51" t="s">
        <v>643</v>
      </c>
    </row>
    <row r="39" spans="2:19">
      <c r="B39" s="84" t="s">
        <v>371</v>
      </c>
      <c r="C39" s="34" t="s">
        <v>640</v>
      </c>
      <c r="D39" s="163">
        <v>0.6</v>
      </c>
      <c r="E39" t="s">
        <v>657</v>
      </c>
      <c r="F39" s="34" t="s">
        <v>81</v>
      </c>
      <c r="G39" s="163" t="s">
        <v>434</v>
      </c>
      <c r="H39" s="50" t="s">
        <v>594</v>
      </c>
      <c r="I39" s="36"/>
      <c r="J39" s="36">
        <v>17.526</v>
      </c>
      <c r="K39" s="163" t="s">
        <v>658</v>
      </c>
      <c r="L39" s="70"/>
      <c r="M39" s="71"/>
      <c r="N39" s="36" t="s">
        <v>179</v>
      </c>
      <c r="O39" s="39" t="s">
        <v>129</v>
      </c>
      <c r="P39" s="39"/>
      <c r="Q39" s="63" t="s">
        <v>598</v>
      </c>
      <c r="R39" s="39"/>
      <c r="S39" s="51" t="s">
        <v>643</v>
      </c>
    </row>
    <row r="40" spans="2:19">
      <c r="B40" s="84" t="s">
        <v>372</v>
      </c>
      <c r="C40" s="34" t="s">
        <v>640</v>
      </c>
      <c r="D40" s="163">
        <v>0.63800000000000001</v>
      </c>
      <c r="E40" t="s">
        <v>659</v>
      </c>
      <c r="F40" s="34" t="s">
        <v>81</v>
      </c>
      <c r="G40" s="163" t="s">
        <v>86</v>
      </c>
      <c r="H40" s="50" t="s">
        <v>594</v>
      </c>
      <c r="I40" s="36"/>
      <c r="J40" s="36">
        <v>17.526</v>
      </c>
      <c r="K40" s="163" t="s">
        <v>660</v>
      </c>
      <c r="L40" s="70"/>
      <c r="M40" s="71"/>
      <c r="N40" s="36" t="s">
        <v>179</v>
      </c>
      <c r="O40" s="39" t="s">
        <v>129</v>
      </c>
      <c r="P40" s="39"/>
      <c r="Q40" s="63" t="s">
        <v>598</v>
      </c>
      <c r="R40" s="39"/>
      <c r="S40" s="51" t="s">
        <v>643</v>
      </c>
    </row>
    <row r="41" spans="2:19">
      <c r="B41" s="84" t="s">
        <v>352</v>
      </c>
      <c r="C41" s="34" t="s">
        <v>640</v>
      </c>
      <c r="D41" s="163">
        <v>0.8</v>
      </c>
      <c r="E41" t="s">
        <v>661</v>
      </c>
      <c r="F41" s="34" t="s">
        <v>81</v>
      </c>
      <c r="G41" s="163" t="s">
        <v>86</v>
      </c>
      <c r="H41" s="50" t="s">
        <v>594</v>
      </c>
      <c r="I41" s="36"/>
      <c r="J41" s="36">
        <v>17.526</v>
      </c>
      <c r="K41" s="163" t="s">
        <v>646</v>
      </c>
      <c r="L41" s="70"/>
      <c r="M41" s="71"/>
      <c r="N41" s="36" t="s">
        <v>179</v>
      </c>
      <c r="O41" s="39" t="s">
        <v>129</v>
      </c>
      <c r="P41" s="39"/>
      <c r="Q41" s="63" t="s">
        <v>598</v>
      </c>
      <c r="R41" s="39"/>
      <c r="S41" s="51" t="s">
        <v>643</v>
      </c>
    </row>
    <row r="42" spans="2:19">
      <c r="B42" s="84" t="s">
        <v>345</v>
      </c>
      <c r="C42" s="34" t="s">
        <v>640</v>
      </c>
      <c r="D42" s="163">
        <v>1</v>
      </c>
      <c r="E42" t="s">
        <v>662</v>
      </c>
      <c r="F42" s="34" t="s">
        <v>81</v>
      </c>
      <c r="G42" s="163" t="s">
        <v>424</v>
      </c>
      <c r="H42" s="50" t="s">
        <v>594</v>
      </c>
      <c r="I42" s="36"/>
      <c r="J42" s="36">
        <v>17.526</v>
      </c>
      <c r="K42" s="163" t="s">
        <v>663</v>
      </c>
      <c r="L42" s="70"/>
      <c r="M42" s="71"/>
      <c r="N42" s="36" t="s">
        <v>179</v>
      </c>
      <c r="O42" s="39" t="s">
        <v>129</v>
      </c>
      <c r="P42" s="39"/>
      <c r="Q42" s="63" t="s">
        <v>598</v>
      </c>
      <c r="R42" s="39"/>
      <c r="S42" s="51" t="s">
        <v>643</v>
      </c>
    </row>
    <row r="43" spans="2:19">
      <c r="B43" s="84" t="s">
        <v>352</v>
      </c>
      <c r="C43" s="34" t="s">
        <v>640</v>
      </c>
      <c r="D43" s="163">
        <v>2</v>
      </c>
      <c r="E43" t="s">
        <v>662</v>
      </c>
      <c r="F43" s="34" t="s">
        <v>81</v>
      </c>
      <c r="G43" s="163" t="s">
        <v>424</v>
      </c>
      <c r="H43" s="50" t="s">
        <v>594</v>
      </c>
      <c r="I43" s="36"/>
      <c r="J43" s="36">
        <v>17.526</v>
      </c>
      <c r="K43" s="163" t="s">
        <v>664</v>
      </c>
      <c r="L43" s="70"/>
      <c r="M43" s="71"/>
      <c r="N43" s="36" t="s">
        <v>179</v>
      </c>
      <c r="O43" s="39" t="s">
        <v>129</v>
      </c>
      <c r="P43" s="39"/>
      <c r="Q43" s="63" t="s">
        <v>598</v>
      </c>
      <c r="R43" s="39"/>
      <c r="S43" s="51" t="s">
        <v>643</v>
      </c>
    </row>
    <row r="44" spans="2:19">
      <c r="B44" s="84" t="s">
        <v>378</v>
      </c>
      <c r="C44" s="34" t="s">
        <v>640</v>
      </c>
      <c r="D44" s="163">
        <v>3</v>
      </c>
      <c r="E44" t="s">
        <v>665</v>
      </c>
      <c r="F44" s="34" t="s">
        <v>81</v>
      </c>
      <c r="G44" s="163" t="s">
        <v>86</v>
      </c>
      <c r="H44" s="50" t="s">
        <v>594</v>
      </c>
      <c r="I44" s="36"/>
      <c r="J44" s="36">
        <v>17.526</v>
      </c>
      <c r="K44" s="163" t="s">
        <v>666</v>
      </c>
      <c r="L44" s="70"/>
      <c r="M44" s="71"/>
      <c r="N44" s="36" t="s">
        <v>179</v>
      </c>
      <c r="O44" s="39" t="s">
        <v>129</v>
      </c>
      <c r="P44" s="39"/>
      <c r="Q44" s="63" t="s">
        <v>598</v>
      </c>
      <c r="R44" s="39"/>
      <c r="S44" s="51" t="s">
        <v>643</v>
      </c>
    </row>
    <row r="45" spans="2:19">
      <c r="B45" s="84" t="s">
        <v>380</v>
      </c>
      <c r="C45" s="34" t="s">
        <v>640</v>
      </c>
      <c r="D45" s="163">
        <v>4</v>
      </c>
      <c r="E45" t="s">
        <v>667</v>
      </c>
      <c r="F45" s="34" t="s">
        <v>81</v>
      </c>
      <c r="G45" s="163" t="s">
        <v>86</v>
      </c>
      <c r="H45" s="50" t="s">
        <v>594</v>
      </c>
      <c r="I45" s="36"/>
      <c r="J45" s="36">
        <v>17.526</v>
      </c>
      <c r="K45" s="163" t="s">
        <v>668</v>
      </c>
      <c r="L45" s="70"/>
      <c r="M45" s="71"/>
      <c r="N45" s="36" t="s">
        <v>179</v>
      </c>
      <c r="O45" s="39" t="s">
        <v>129</v>
      </c>
      <c r="P45" s="39"/>
      <c r="Q45" s="63" t="s">
        <v>598</v>
      </c>
      <c r="R45" s="39"/>
      <c r="S45" s="51" t="s">
        <v>643</v>
      </c>
    </row>
    <row r="46" spans="2:19">
      <c r="B46" s="84" t="s">
        <v>382</v>
      </c>
      <c r="C46" s="34" t="s">
        <v>640</v>
      </c>
      <c r="D46" s="163">
        <v>6</v>
      </c>
      <c r="E46" t="s">
        <v>669</v>
      </c>
      <c r="F46" s="34" t="s">
        <v>81</v>
      </c>
      <c r="G46" s="163" t="s">
        <v>86</v>
      </c>
      <c r="H46" s="50" t="s">
        <v>594</v>
      </c>
      <c r="I46" s="36"/>
      <c r="J46" s="36">
        <v>17.526</v>
      </c>
      <c r="K46" s="163" t="s">
        <v>670</v>
      </c>
      <c r="L46" s="70"/>
      <c r="M46" s="71"/>
      <c r="N46" s="36" t="s">
        <v>179</v>
      </c>
      <c r="O46" s="39" t="s">
        <v>129</v>
      </c>
      <c r="P46" s="39"/>
      <c r="Q46" s="63" t="s">
        <v>598</v>
      </c>
      <c r="R46" s="39"/>
      <c r="S46" s="51" t="s">
        <v>643</v>
      </c>
    </row>
    <row r="47" spans="2:19">
      <c r="B47" s="84" t="s">
        <v>388</v>
      </c>
      <c r="C47" s="34" t="s">
        <v>640</v>
      </c>
      <c r="D47" s="163">
        <v>6</v>
      </c>
      <c r="E47" t="s">
        <v>671</v>
      </c>
      <c r="F47" s="34" t="s">
        <v>645</v>
      </c>
      <c r="G47" s="163" t="s">
        <v>672</v>
      </c>
      <c r="H47" s="50" t="s">
        <v>594</v>
      </c>
      <c r="I47" s="36"/>
      <c r="J47" s="36">
        <v>46.5</v>
      </c>
      <c r="K47" s="163" t="s">
        <v>673</v>
      </c>
      <c r="L47" s="70"/>
      <c r="M47" s="71"/>
      <c r="N47" s="36" t="s">
        <v>179</v>
      </c>
      <c r="O47" s="39" t="s">
        <v>129</v>
      </c>
      <c r="P47" s="39"/>
      <c r="Q47" s="63" t="s">
        <v>598</v>
      </c>
      <c r="R47" s="39"/>
      <c r="S47" s="51" t="s">
        <v>643</v>
      </c>
    </row>
    <row r="48" spans="2:19">
      <c r="B48" s="156" t="s">
        <v>856</v>
      </c>
      <c r="C48" s="34" t="s">
        <v>408</v>
      </c>
      <c r="D48" s="34">
        <v>0.5</v>
      </c>
      <c r="E48" s="34" t="s">
        <v>884</v>
      </c>
      <c r="F48" s="34" t="s">
        <v>81</v>
      </c>
      <c r="G48" s="50" t="s">
        <v>434</v>
      </c>
      <c r="H48" s="50" t="s">
        <v>860</v>
      </c>
      <c r="I48" s="36"/>
      <c r="J48" s="36">
        <v>17.526</v>
      </c>
      <c r="K48" s="36" t="s">
        <v>861</v>
      </c>
      <c r="L48" s="70">
        <v>3.8460000000000001E-2</v>
      </c>
      <c r="M48" s="71"/>
      <c r="N48" s="36" t="s">
        <v>845</v>
      </c>
      <c r="O48" s="39" t="s">
        <v>129</v>
      </c>
      <c r="P48" s="39" t="s">
        <v>115</v>
      </c>
      <c r="Q48" s="63" t="s">
        <v>457</v>
      </c>
      <c r="R48" s="39"/>
      <c r="S48" s="51"/>
    </row>
    <row r="49" spans="2:19">
      <c r="B49" s="156" t="s">
        <v>857</v>
      </c>
      <c r="C49" s="34" t="s">
        <v>408</v>
      </c>
      <c r="D49" s="34">
        <v>1</v>
      </c>
      <c r="E49" s="34" t="s">
        <v>885</v>
      </c>
      <c r="F49" s="34" t="s">
        <v>81</v>
      </c>
      <c r="G49" s="50" t="s">
        <v>434</v>
      </c>
      <c r="H49" s="50" t="s">
        <v>863</v>
      </c>
      <c r="I49" s="36"/>
      <c r="J49" s="36">
        <v>17.526</v>
      </c>
      <c r="K49" s="36" t="s">
        <v>862</v>
      </c>
      <c r="L49" s="70">
        <v>7.1239999999999998E-2</v>
      </c>
      <c r="M49" s="71"/>
      <c r="N49" s="36" t="s">
        <v>845</v>
      </c>
      <c r="O49" s="39" t="s">
        <v>129</v>
      </c>
      <c r="P49" s="39" t="s">
        <v>115</v>
      </c>
      <c r="Q49" s="63" t="s">
        <v>457</v>
      </c>
      <c r="R49" s="39"/>
      <c r="S49" s="51"/>
    </row>
    <row r="50" spans="2:19">
      <c r="B50" s="156" t="s">
        <v>859</v>
      </c>
      <c r="C50" s="34" t="s">
        <v>408</v>
      </c>
      <c r="D50" s="34">
        <v>2</v>
      </c>
      <c r="E50" s="34" t="s">
        <v>882</v>
      </c>
      <c r="F50" s="34" t="s">
        <v>81</v>
      </c>
      <c r="G50" s="50" t="s">
        <v>434</v>
      </c>
      <c r="H50" s="50" t="s">
        <v>864</v>
      </c>
      <c r="I50" s="36"/>
      <c r="J50" s="36">
        <v>17.526</v>
      </c>
      <c r="K50" s="36" t="s">
        <v>862</v>
      </c>
      <c r="L50" s="70">
        <v>0.14141999999999999</v>
      </c>
      <c r="M50" s="71"/>
      <c r="N50" s="36" t="s">
        <v>845</v>
      </c>
      <c r="O50" s="39" t="s">
        <v>129</v>
      </c>
      <c r="P50" s="39" t="s">
        <v>115</v>
      </c>
      <c r="Q50" s="63" t="s">
        <v>457</v>
      </c>
      <c r="R50" s="39"/>
      <c r="S50" s="51"/>
    </row>
    <row r="51" spans="2:19">
      <c r="B51" s="156" t="s">
        <v>858</v>
      </c>
      <c r="C51" s="34" t="s">
        <v>408</v>
      </c>
      <c r="D51" s="34">
        <v>4</v>
      </c>
      <c r="E51" s="34" t="s">
        <v>883</v>
      </c>
      <c r="F51" s="34" t="s">
        <v>81</v>
      </c>
      <c r="G51" s="50" t="s">
        <v>434</v>
      </c>
      <c r="H51" s="50" t="s">
        <v>864</v>
      </c>
      <c r="I51" s="36"/>
      <c r="J51" s="36">
        <v>17.526</v>
      </c>
      <c r="K51" s="36" t="s">
        <v>865</v>
      </c>
      <c r="L51" s="70">
        <v>0.16841</v>
      </c>
      <c r="M51" s="71"/>
      <c r="N51" s="36" t="s">
        <v>845</v>
      </c>
      <c r="O51" s="39" t="s">
        <v>129</v>
      </c>
      <c r="P51" s="39" t="s">
        <v>115</v>
      </c>
      <c r="Q51" s="63" t="s">
        <v>457</v>
      </c>
      <c r="R51" s="39"/>
      <c r="S51" s="51"/>
    </row>
    <row r="52" spans="2:19">
      <c r="C52" s="34"/>
      <c r="D52" s="34"/>
      <c r="E52" s="34"/>
      <c r="F52" s="34"/>
      <c r="G52" s="50"/>
      <c r="H52" s="50"/>
      <c r="I52" s="36"/>
      <c r="J52" s="36"/>
      <c r="K52" s="36"/>
      <c r="L52" s="70"/>
      <c r="M52" s="71"/>
      <c r="N52" s="36"/>
      <c r="O52" s="39"/>
      <c r="P52" s="39"/>
      <c r="Q52" s="63"/>
      <c r="R52" s="39"/>
      <c r="S52" s="51"/>
    </row>
    <row r="53" spans="2:19">
      <c r="C53" s="34"/>
      <c r="D53" s="34"/>
      <c r="E53" s="34"/>
      <c r="F53" s="34"/>
      <c r="G53" s="50"/>
      <c r="H53" s="50"/>
      <c r="I53" s="36"/>
      <c r="J53" s="36"/>
      <c r="K53" s="36"/>
      <c r="L53" s="70"/>
      <c r="M53" s="71"/>
      <c r="N53" s="36"/>
      <c r="O53" s="39"/>
      <c r="P53" s="39"/>
      <c r="Q53" s="63"/>
      <c r="R53" s="39"/>
      <c r="S53" s="51"/>
    </row>
    <row r="54" spans="2:19">
      <c r="C54" s="34"/>
      <c r="D54" s="34"/>
      <c r="E54" s="34"/>
      <c r="F54" s="34"/>
      <c r="G54" s="50"/>
      <c r="H54" s="50"/>
      <c r="I54" s="36"/>
      <c r="J54" s="36"/>
      <c r="K54" s="36"/>
      <c r="L54" s="70"/>
      <c r="M54" s="71"/>
      <c r="N54" s="36"/>
      <c r="O54" s="39"/>
      <c r="P54" s="39"/>
      <c r="Q54" s="63"/>
      <c r="R54" s="39"/>
      <c r="S54" s="51"/>
    </row>
    <row r="55" spans="2:19">
      <c r="C55" s="34"/>
      <c r="D55" s="34"/>
      <c r="E55" s="34"/>
      <c r="F55" s="34"/>
      <c r="G55" s="50"/>
      <c r="H55" s="50"/>
      <c r="I55" s="36"/>
      <c r="J55" s="36"/>
      <c r="K55" s="36"/>
      <c r="L55" s="70"/>
      <c r="M55" s="71"/>
      <c r="N55" s="36"/>
      <c r="O55" s="39"/>
      <c r="P55" s="39"/>
      <c r="Q55" s="63"/>
      <c r="R55" s="39"/>
      <c r="S55" s="51"/>
    </row>
    <row r="56" spans="2:19">
      <c r="C56" s="34"/>
      <c r="D56" s="34"/>
      <c r="E56" s="34"/>
      <c r="F56" s="34"/>
      <c r="G56" s="50"/>
      <c r="H56" s="50"/>
      <c r="I56" s="36"/>
      <c r="J56" s="36"/>
      <c r="K56" s="36"/>
      <c r="L56" s="70"/>
      <c r="M56" s="71"/>
      <c r="N56" s="36"/>
      <c r="O56" s="39"/>
      <c r="P56" s="39"/>
      <c r="Q56" s="63"/>
      <c r="R56" s="39"/>
      <c r="S56" s="51"/>
    </row>
    <row r="57" spans="2:19">
      <c r="C57" s="34"/>
      <c r="D57" s="34"/>
      <c r="E57" s="34"/>
      <c r="F57" s="34"/>
      <c r="G57" s="50"/>
      <c r="H57" s="50"/>
      <c r="I57" s="36"/>
      <c r="J57" s="36"/>
      <c r="K57" s="36"/>
      <c r="L57" s="70"/>
      <c r="M57" s="71"/>
      <c r="N57" s="36"/>
      <c r="O57" s="39"/>
      <c r="P57" s="39"/>
      <c r="Q57" s="63"/>
      <c r="R57" s="39"/>
      <c r="S57" s="51"/>
    </row>
    <row r="58" spans="2:19">
      <c r="C58" s="34"/>
      <c r="D58" s="34"/>
      <c r="E58" s="34"/>
      <c r="F58" s="34"/>
      <c r="G58" s="50"/>
      <c r="H58" s="50"/>
      <c r="I58" s="36"/>
      <c r="J58" s="36"/>
      <c r="K58" s="36"/>
      <c r="L58" s="70"/>
      <c r="M58" s="71"/>
      <c r="N58" s="36"/>
      <c r="O58" s="39"/>
      <c r="P58" s="39"/>
      <c r="Q58" s="63"/>
      <c r="R58" s="39"/>
      <c r="S58" s="51"/>
    </row>
    <row r="59" spans="2:19">
      <c r="C59" s="34"/>
      <c r="D59" s="34"/>
      <c r="E59" s="34"/>
      <c r="F59" s="34"/>
      <c r="G59" s="50"/>
      <c r="H59" s="50"/>
      <c r="I59" s="36"/>
      <c r="J59" s="36"/>
      <c r="K59" s="36"/>
      <c r="L59" s="70"/>
      <c r="M59" s="71"/>
      <c r="N59" s="36"/>
      <c r="O59" s="39"/>
      <c r="P59" s="39"/>
      <c r="Q59" s="63"/>
      <c r="R59" s="39"/>
      <c r="S59" s="51"/>
    </row>
    <row r="60" spans="2:19">
      <c r="C60" s="34"/>
      <c r="D60" s="34"/>
      <c r="E60" s="34"/>
      <c r="F60" s="34"/>
      <c r="G60" s="50"/>
      <c r="H60" s="50"/>
      <c r="I60" s="36"/>
      <c r="J60" s="36"/>
      <c r="K60" s="36"/>
      <c r="L60" s="70"/>
      <c r="M60" s="71"/>
      <c r="N60" s="36"/>
      <c r="O60" s="39"/>
      <c r="P60" s="39"/>
      <c r="Q60" s="63"/>
      <c r="R60" s="39"/>
      <c r="S60" s="51"/>
    </row>
    <row r="61" spans="2:19">
      <c r="C61" s="34"/>
      <c r="D61" s="34"/>
      <c r="E61" s="34"/>
      <c r="F61" s="34"/>
      <c r="G61" s="50"/>
      <c r="H61" s="50"/>
      <c r="I61" s="36"/>
      <c r="J61" s="36"/>
      <c r="K61" s="36"/>
      <c r="L61" s="70"/>
      <c r="M61" s="71"/>
      <c r="N61" s="36"/>
      <c r="O61" s="39"/>
      <c r="P61" s="39"/>
      <c r="Q61" s="63"/>
      <c r="R61" s="39"/>
      <c r="S61" s="51"/>
    </row>
    <row r="62" spans="2:19">
      <c r="C62" s="34"/>
      <c r="D62" s="34"/>
      <c r="E62" s="34"/>
      <c r="F62" s="34"/>
      <c r="G62" s="50"/>
      <c r="H62" s="50"/>
      <c r="I62" s="36"/>
      <c r="J62" s="36"/>
      <c r="K62" s="36"/>
      <c r="L62" s="70"/>
      <c r="M62" s="71"/>
      <c r="N62" s="36"/>
      <c r="O62" s="39"/>
      <c r="P62" s="39"/>
      <c r="Q62" s="63"/>
      <c r="R62" s="39"/>
      <c r="S62" s="51"/>
    </row>
    <row r="63" spans="2:19">
      <c r="C63" s="34"/>
      <c r="D63" s="34"/>
      <c r="E63" s="34"/>
      <c r="F63" s="34"/>
      <c r="G63" s="50"/>
      <c r="H63" s="50"/>
      <c r="I63" s="36"/>
      <c r="J63" s="36"/>
      <c r="K63" s="36"/>
      <c r="L63" s="70"/>
      <c r="M63" s="71"/>
      <c r="N63" s="36"/>
      <c r="O63" s="39"/>
      <c r="P63" s="39"/>
      <c r="Q63" s="63"/>
      <c r="R63" s="39"/>
      <c r="S63" s="51"/>
    </row>
    <row r="64" spans="2:19">
      <c r="C64" s="34"/>
      <c r="D64" s="34"/>
      <c r="E64" s="34"/>
      <c r="F64" s="34"/>
      <c r="G64" s="50"/>
      <c r="H64" s="50"/>
      <c r="I64" s="36"/>
      <c r="J64" s="36"/>
      <c r="K64" s="36"/>
      <c r="L64" s="70"/>
      <c r="M64" s="71"/>
      <c r="N64" s="36"/>
      <c r="O64" s="39"/>
      <c r="P64" s="39"/>
      <c r="Q64" s="63"/>
      <c r="R64" s="39"/>
      <c r="S64" s="51"/>
    </row>
    <row r="65" spans="3:19">
      <c r="C65" s="34"/>
      <c r="D65" s="34"/>
      <c r="E65" s="34"/>
      <c r="F65" s="34"/>
      <c r="G65" s="50"/>
      <c r="H65" s="50"/>
      <c r="I65" s="36"/>
      <c r="J65" s="36"/>
      <c r="K65" s="36"/>
      <c r="L65" s="70"/>
      <c r="M65" s="71"/>
      <c r="N65" s="36"/>
      <c r="O65" s="39"/>
      <c r="P65" s="39"/>
      <c r="Q65" s="63"/>
      <c r="R65" s="39"/>
      <c r="S65" s="51"/>
    </row>
    <row r="66" spans="3:19">
      <c r="C66" s="34"/>
      <c r="D66" s="34"/>
      <c r="E66" s="34"/>
      <c r="F66" s="34"/>
      <c r="G66" s="50"/>
      <c r="H66" s="50"/>
      <c r="I66" s="36"/>
      <c r="J66" s="36"/>
      <c r="K66" s="36"/>
      <c r="L66" s="70"/>
      <c r="M66" s="71"/>
      <c r="N66" s="36"/>
      <c r="O66" s="39"/>
      <c r="P66" s="39"/>
      <c r="Q66" s="63"/>
      <c r="R66" s="39"/>
      <c r="S66" s="51"/>
    </row>
    <row r="67" spans="3:19">
      <c r="C67" s="34"/>
      <c r="D67" s="34"/>
      <c r="E67" s="34"/>
      <c r="F67" s="34"/>
      <c r="G67" s="50"/>
      <c r="H67" s="50"/>
      <c r="I67" s="36"/>
      <c r="J67" s="36"/>
      <c r="K67" s="36"/>
      <c r="L67" s="70"/>
      <c r="M67" s="71"/>
      <c r="N67" s="36"/>
      <c r="O67" s="39"/>
      <c r="P67" s="39"/>
      <c r="Q67" s="63"/>
      <c r="R67" s="39"/>
      <c r="S67" s="51"/>
    </row>
    <row r="68" spans="3:19">
      <c r="C68" s="34"/>
      <c r="D68" s="34"/>
      <c r="E68" s="34"/>
      <c r="F68" s="34"/>
      <c r="G68" s="50"/>
      <c r="H68" s="50"/>
      <c r="I68" s="36"/>
      <c r="J68" s="36"/>
      <c r="K68" s="36"/>
      <c r="L68" s="70"/>
      <c r="M68" s="71"/>
      <c r="N68" s="36"/>
      <c r="O68" s="39"/>
      <c r="P68" s="39"/>
      <c r="Q68" s="63"/>
      <c r="R68" s="39"/>
      <c r="S68" s="51"/>
    </row>
    <row r="69" spans="3:19">
      <c r="C69" s="34"/>
      <c r="D69" s="34"/>
      <c r="E69" s="34"/>
      <c r="F69" s="34"/>
      <c r="G69" s="50"/>
      <c r="H69" s="50"/>
      <c r="I69" s="36"/>
      <c r="J69" s="36"/>
      <c r="K69" s="36"/>
      <c r="L69" s="70"/>
      <c r="M69" s="71"/>
      <c r="N69" s="36"/>
      <c r="O69" s="39"/>
      <c r="P69" s="39"/>
      <c r="Q69" s="63"/>
      <c r="R69" s="39"/>
      <c r="S69" s="51"/>
    </row>
    <row r="70" spans="3:19">
      <c r="C70" s="34"/>
      <c r="D70" s="34"/>
      <c r="E70" s="34"/>
      <c r="F70" s="34"/>
      <c r="G70" s="50"/>
      <c r="H70" s="50"/>
      <c r="I70" s="36"/>
      <c r="J70" s="36"/>
      <c r="K70" s="36"/>
      <c r="L70" s="70"/>
      <c r="M70" s="71"/>
      <c r="N70" s="36"/>
      <c r="O70" s="39"/>
      <c r="P70" s="39"/>
      <c r="Q70" s="63"/>
      <c r="R70" s="39"/>
      <c r="S70" s="51"/>
    </row>
    <row r="71" spans="3:19">
      <c r="C71" s="34"/>
      <c r="D71" s="34"/>
      <c r="E71" s="34"/>
      <c r="F71" s="34"/>
      <c r="G71" s="50"/>
      <c r="H71" s="50"/>
      <c r="I71" s="36"/>
      <c r="J71" s="36"/>
      <c r="K71" s="36"/>
      <c r="L71" s="70"/>
      <c r="M71" s="71"/>
      <c r="N71" s="36"/>
      <c r="O71" s="39"/>
      <c r="P71" s="39"/>
      <c r="Q71" s="63"/>
      <c r="R71" s="39"/>
      <c r="S71" s="51"/>
    </row>
    <row r="72" spans="3:19">
      <c r="C72" s="34"/>
      <c r="D72" s="34"/>
      <c r="E72" s="34"/>
      <c r="F72" s="34"/>
      <c r="G72" s="50"/>
      <c r="H72" s="50"/>
      <c r="I72" s="36"/>
      <c r="J72" s="36"/>
      <c r="K72" s="36"/>
      <c r="L72" s="70"/>
      <c r="M72" s="71"/>
      <c r="N72" s="36"/>
      <c r="O72" s="39"/>
      <c r="P72" s="39"/>
      <c r="Q72" s="63"/>
      <c r="R72" s="39"/>
      <c r="S72" s="51"/>
    </row>
    <row r="73" spans="3:19">
      <c r="C73" s="34"/>
      <c r="D73" s="34"/>
      <c r="E73" s="34"/>
      <c r="F73" s="34"/>
      <c r="G73" s="50"/>
      <c r="H73" s="50"/>
      <c r="I73" s="36"/>
      <c r="J73" s="36"/>
      <c r="K73" s="36"/>
      <c r="L73" s="70"/>
      <c r="M73" s="71"/>
      <c r="N73" s="36"/>
      <c r="O73" s="39"/>
      <c r="P73" s="39"/>
      <c r="Q73" s="63"/>
      <c r="R73" s="39"/>
      <c r="S73" s="51"/>
    </row>
    <row r="74" spans="3:19">
      <c r="C74" s="34"/>
      <c r="D74" s="34"/>
      <c r="E74" s="34"/>
      <c r="F74" s="34"/>
      <c r="G74" s="50"/>
      <c r="H74" s="50"/>
      <c r="I74" s="36"/>
      <c r="J74" s="36"/>
      <c r="K74" s="36"/>
      <c r="L74" s="70"/>
      <c r="M74" s="71"/>
      <c r="N74" s="36"/>
      <c r="O74" s="39"/>
      <c r="P74" s="39"/>
      <c r="Q74" s="63"/>
      <c r="R74" s="39"/>
      <c r="S74" s="51"/>
    </row>
    <row r="75" spans="3:19">
      <c r="C75" s="34"/>
      <c r="D75" s="34"/>
      <c r="E75" s="34"/>
      <c r="F75" s="34"/>
      <c r="G75" s="50"/>
      <c r="H75" s="50"/>
      <c r="I75" s="36"/>
      <c r="J75" s="36"/>
      <c r="K75" s="36"/>
      <c r="L75" s="70"/>
      <c r="M75" s="71"/>
      <c r="N75" s="36"/>
      <c r="O75" s="39"/>
      <c r="P75" s="39"/>
      <c r="Q75" s="63"/>
      <c r="R75" s="39"/>
      <c r="S75" s="51"/>
    </row>
    <row r="76" spans="3:19">
      <c r="C76" s="34"/>
      <c r="D76" s="34"/>
      <c r="E76" s="34"/>
      <c r="F76" s="34"/>
      <c r="G76" s="50"/>
      <c r="H76" s="50"/>
      <c r="I76" s="36"/>
      <c r="J76" s="36"/>
      <c r="K76" s="36"/>
      <c r="L76" s="70"/>
      <c r="M76" s="71"/>
      <c r="N76" s="36"/>
      <c r="O76" s="39"/>
      <c r="P76" s="39"/>
      <c r="Q76" s="63"/>
      <c r="R76" s="39"/>
      <c r="S76" s="51"/>
    </row>
    <row r="77" spans="3:19">
      <c r="C77" s="34"/>
      <c r="D77" s="34"/>
      <c r="E77" s="34"/>
      <c r="F77" s="34"/>
      <c r="G77" s="50"/>
      <c r="H77" s="50"/>
      <c r="I77" s="36"/>
      <c r="J77" s="36"/>
      <c r="K77" s="36"/>
      <c r="L77" s="70"/>
      <c r="M77" s="71"/>
      <c r="N77" s="36"/>
      <c r="O77" s="39"/>
      <c r="P77" s="39"/>
      <c r="Q77" s="63"/>
      <c r="R77" s="39"/>
      <c r="S77" s="51"/>
    </row>
    <row r="78" spans="3:19">
      <c r="C78" s="34"/>
      <c r="D78" s="34"/>
      <c r="E78" s="34"/>
      <c r="F78" s="34"/>
      <c r="G78" s="50"/>
      <c r="H78" s="50"/>
      <c r="I78" s="36"/>
      <c r="J78" s="36"/>
      <c r="K78" s="36"/>
      <c r="L78" s="70"/>
      <c r="M78" s="71"/>
      <c r="N78" s="36"/>
      <c r="O78" s="39"/>
      <c r="P78" s="39"/>
      <c r="Q78" s="63"/>
      <c r="R78" s="39"/>
      <c r="S78" s="51"/>
    </row>
    <row r="79" spans="3:19">
      <c r="C79" s="34"/>
      <c r="D79" s="34"/>
      <c r="E79" s="34"/>
      <c r="F79" s="34"/>
      <c r="G79" s="50"/>
      <c r="H79" s="50"/>
      <c r="I79" s="36"/>
      <c r="J79" s="36"/>
      <c r="K79" s="36"/>
      <c r="L79" s="70"/>
      <c r="M79" s="71"/>
      <c r="N79" s="36"/>
      <c r="O79" s="39"/>
      <c r="P79" s="39"/>
      <c r="Q79" s="63"/>
      <c r="R79" s="39"/>
      <c r="S79" s="51"/>
    </row>
    <row r="80" spans="3:19">
      <c r="C80" s="34"/>
      <c r="D80" s="34"/>
      <c r="E80" s="34"/>
      <c r="F80" s="34"/>
      <c r="G80" s="50"/>
      <c r="H80" s="50"/>
      <c r="I80" s="36"/>
      <c r="J80" s="36"/>
      <c r="K80" s="36"/>
      <c r="L80" s="70"/>
      <c r="M80" s="71"/>
      <c r="N80" s="36"/>
      <c r="O80" s="39"/>
      <c r="P80" s="39"/>
      <c r="Q80" s="63"/>
      <c r="R80" s="39"/>
      <c r="S80" s="51"/>
    </row>
    <row r="81" spans="3:19">
      <c r="C81" s="34"/>
      <c r="D81" s="34"/>
      <c r="E81" s="34"/>
      <c r="F81" s="34"/>
      <c r="G81" s="50"/>
      <c r="H81" s="50"/>
      <c r="I81" s="36"/>
      <c r="J81" s="36"/>
      <c r="K81" s="36"/>
      <c r="L81" s="70"/>
      <c r="M81" s="71"/>
      <c r="N81" s="36"/>
      <c r="O81" s="39"/>
      <c r="P81" s="39"/>
      <c r="Q81" s="63"/>
      <c r="R81" s="39"/>
      <c r="S81" s="51"/>
    </row>
    <row r="82" spans="3:19">
      <c r="C82" s="34"/>
      <c r="D82" s="34"/>
      <c r="E82" s="34"/>
      <c r="F82" s="34"/>
      <c r="G82" s="50"/>
      <c r="H82" s="50"/>
      <c r="I82" s="36"/>
      <c r="J82" s="36"/>
      <c r="K82" s="36"/>
      <c r="L82" s="70"/>
      <c r="M82" s="71"/>
      <c r="N82" s="36"/>
      <c r="O82" s="39"/>
      <c r="P82" s="39"/>
      <c r="Q82" s="63"/>
      <c r="R82" s="39"/>
      <c r="S82" s="51"/>
    </row>
    <row r="83" spans="3:19">
      <c r="C83" s="34"/>
      <c r="D83" s="34"/>
      <c r="E83" s="34"/>
      <c r="F83" s="34"/>
      <c r="G83" s="50"/>
      <c r="H83" s="50"/>
      <c r="I83" s="36"/>
      <c r="J83" s="36"/>
      <c r="K83" s="36"/>
      <c r="L83" s="70"/>
      <c r="M83" s="71"/>
      <c r="N83" s="36"/>
      <c r="O83" s="39"/>
      <c r="P83" s="39"/>
      <c r="Q83" s="63"/>
      <c r="R83" s="39"/>
      <c r="S83" s="51"/>
    </row>
    <row r="84" spans="3:19">
      <c r="C84" s="34"/>
      <c r="D84" s="34"/>
      <c r="E84" s="34"/>
      <c r="F84" s="34"/>
      <c r="G84" s="50"/>
      <c r="H84" s="50"/>
      <c r="I84" s="36"/>
      <c r="J84" s="36"/>
      <c r="K84" s="36"/>
      <c r="L84" s="70"/>
      <c r="M84" s="71"/>
      <c r="N84" s="36"/>
      <c r="O84" s="39"/>
      <c r="P84" s="39"/>
      <c r="Q84" s="63"/>
      <c r="R84" s="39"/>
      <c r="S84" s="51"/>
    </row>
    <row r="85" spans="3:19">
      <c r="C85" s="34"/>
      <c r="D85" s="34"/>
      <c r="E85" s="34"/>
      <c r="F85" s="34"/>
      <c r="G85" s="50"/>
      <c r="H85" s="50"/>
      <c r="I85" s="36"/>
      <c r="J85" s="36"/>
      <c r="K85" s="36"/>
      <c r="L85" s="70"/>
      <c r="M85" s="71"/>
      <c r="N85" s="36"/>
      <c r="O85" s="39"/>
      <c r="P85" s="39"/>
      <c r="Q85" s="63"/>
      <c r="R85" s="39"/>
      <c r="S85" s="51"/>
    </row>
    <row r="86" spans="3:19">
      <c r="C86" s="34"/>
      <c r="D86" s="34"/>
      <c r="E86" s="34"/>
      <c r="F86" s="34"/>
      <c r="G86" s="50"/>
      <c r="H86" s="50"/>
      <c r="I86" s="36"/>
      <c r="J86" s="36"/>
      <c r="K86" s="36"/>
      <c r="L86" s="70"/>
      <c r="M86" s="71"/>
      <c r="N86" s="36"/>
      <c r="O86" s="39"/>
      <c r="P86" s="39"/>
      <c r="Q86" s="63"/>
      <c r="R86" s="39"/>
      <c r="S86" s="51"/>
    </row>
    <row r="87" spans="3:19">
      <c r="C87" s="34"/>
      <c r="D87" s="34"/>
      <c r="E87" s="34"/>
      <c r="F87" s="34"/>
      <c r="G87" s="50"/>
      <c r="H87" s="50"/>
      <c r="I87" s="36"/>
      <c r="J87" s="36"/>
      <c r="K87" s="36"/>
      <c r="L87" s="70"/>
      <c r="M87" s="71"/>
      <c r="N87" s="36"/>
      <c r="O87" s="39"/>
      <c r="P87" s="39"/>
      <c r="Q87" s="63"/>
      <c r="R87" s="39"/>
      <c r="S87" s="51"/>
    </row>
    <row r="88" spans="3:19">
      <c r="C88" s="34"/>
      <c r="D88" s="34"/>
      <c r="E88" s="34"/>
      <c r="F88" s="34"/>
      <c r="G88" s="50"/>
      <c r="H88" s="50"/>
      <c r="I88" s="36"/>
      <c r="J88" s="36"/>
      <c r="K88" s="36"/>
      <c r="L88" s="70"/>
      <c r="M88" s="71"/>
      <c r="N88" s="36"/>
      <c r="O88" s="39"/>
      <c r="P88" s="39"/>
      <c r="Q88" s="63"/>
      <c r="R88" s="39"/>
      <c r="S88" s="51"/>
    </row>
    <row r="89" spans="3:19">
      <c r="C89" s="34"/>
      <c r="D89" s="34"/>
      <c r="E89" s="34"/>
      <c r="F89" s="34"/>
      <c r="G89" s="50"/>
      <c r="H89" s="50"/>
      <c r="I89" s="36"/>
      <c r="J89" s="36"/>
      <c r="K89" s="36"/>
      <c r="L89" s="70"/>
      <c r="M89" s="71"/>
      <c r="N89" s="36"/>
      <c r="O89" s="39"/>
      <c r="P89" s="39"/>
      <c r="Q89" s="63"/>
      <c r="R89" s="39"/>
      <c r="S89" s="51"/>
    </row>
    <row r="90" spans="3:19">
      <c r="C90" s="34"/>
      <c r="D90" s="34"/>
      <c r="E90" s="34"/>
      <c r="F90" s="34"/>
      <c r="G90" s="50"/>
      <c r="H90" s="50"/>
      <c r="I90" s="36"/>
      <c r="J90" s="36"/>
      <c r="K90" s="36"/>
      <c r="L90" s="70"/>
      <c r="M90" s="71"/>
      <c r="N90" s="36"/>
      <c r="O90" s="39"/>
      <c r="P90" s="39"/>
      <c r="Q90" s="63"/>
      <c r="R90" s="39"/>
      <c r="S90" s="51"/>
    </row>
    <row r="91" spans="3:19">
      <c r="C91" s="34"/>
      <c r="D91" s="34"/>
      <c r="E91" s="34"/>
      <c r="F91" s="34"/>
      <c r="G91" s="50"/>
      <c r="H91" s="50"/>
      <c r="I91" s="36"/>
      <c r="J91" s="36"/>
      <c r="K91" s="36"/>
      <c r="L91" s="70"/>
      <c r="M91" s="71"/>
      <c r="N91" s="36"/>
      <c r="O91" s="39"/>
      <c r="P91" s="39"/>
      <c r="Q91" s="63"/>
      <c r="R91" s="39"/>
      <c r="S91" s="51"/>
    </row>
    <row r="92" spans="3:19">
      <c r="C92" s="34"/>
      <c r="D92" s="34"/>
      <c r="E92" s="34"/>
      <c r="F92" s="34"/>
      <c r="G92" s="50"/>
      <c r="H92" s="50"/>
      <c r="I92" s="36"/>
      <c r="J92" s="36"/>
      <c r="K92" s="36"/>
      <c r="L92" s="70"/>
      <c r="M92" s="71"/>
      <c r="N92" s="36"/>
      <c r="O92" s="39"/>
      <c r="P92" s="39"/>
      <c r="Q92" s="63"/>
      <c r="R92" s="39"/>
      <c r="S92" s="51"/>
    </row>
    <row r="93" spans="3:19">
      <c r="C93" s="34"/>
      <c r="D93" s="34"/>
      <c r="E93" s="34"/>
      <c r="F93" s="34"/>
      <c r="G93" s="50"/>
      <c r="H93" s="50"/>
      <c r="I93" s="36"/>
      <c r="J93" s="36"/>
      <c r="K93" s="36"/>
      <c r="L93" s="70"/>
      <c r="M93" s="71"/>
      <c r="N93" s="36"/>
      <c r="O93" s="39"/>
      <c r="P93" s="39"/>
      <c r="Q93" s="63"/>
      <c r="R93" s="39"/>
      <c r="S93" s="51"/>
    </row>
    <row r="94" spans="3:19">
      <c r="C94" s="34"/>
      <c r="D94" s="34"/>
      <c r="E94" s="34"/>
      <c r="F94" s="34"/>
      <c r="G94" s="50"/>
      <c r="H94" s="50"/>
      <c r="I94" s="36"/>
      <c r="J94" s="36"/>
      <c r="K94" s="36"/>
      <c r="L94" s="70"/>
      <c r="M94" s="71"/>
      <c r="N94" s="36"/>
      <c r="O94" s="39"/>
      <c r="P94" s="39"/>
      <c r="Q94" s="63"/>
      <c r="R94" s="39"/>
      <c r="S94" s="51"/>
    </row>
    <row r="95" spans="3:19">
      <c r="C95" s="34"/>
      <c r="D95" s="34"/>
      <c r="E95" s="34"/>
      <c r="F95" s="34"/>
      <c r="G95" s="50"/>
      <c r="H95" s="50"/>
      <c r="I95" s="36"/>
      <c r="J95" s="36"/>
      <c r="K95" s="36"/>
      <c r="L95" s="70"/>
      <c r="M95" s="71"/>
      <c r="N95" s="36"/>
      <c r="O95" s="39"/>
      <c r="P95" s="39"/>
      <c r="Q95" s="63"/>
      <c r="R95" s="39"/>
      <c r="S95" s="51"/>
    </row>
    <row r="96" spans="3:19">
      <c r="C96" s="34"/>
      <c r="D96" s="34"/>
      <c r="E96" s="34"/>
      <c r="F96" s="34"/>
      <c r="G96" s="50"/>
      <c r="H96" s="50"/>
      <c r="I96" s="36"/>
      <c r="J96" s="36"/>
      <c r="K96" s="36"/>
      <c r="L96" s="70"/>
      <c r="M96" s="71"/>
      <c r="N96" s="36"/>
      <c r="O96" s="39"/>
      <c r="P96" s="39"/>
      <c r="Q96" s="63"/>
      <c r="R96" s="39"/>
      <c r="S96" s="51"/>
    </row>
    <row r="97" spans="3:19">
      <c r="C97" s="34"/>
      <c r="D97" s="34"/>
      <c r="E97" s="34"/>
      <c r="F97" s="34"/>
      <c r="G97" s="50"/>
      <c r="H97" s="50"/>
      <c r="I97" s="36"/>
      <c r="J97" s="36"/>
      <c r="K97" s="36"/>
      <c r="L97" s="70"/>
      <c r="M97" s="71"/>
      <c r="N97" s="36"/>
      <c r="O97" s="39"/>
      <c r="P97" s="39"/>
      <c r="Q97" s="63"/>
      <c r="R97" s="39"/>
      <c r="S97" s="51"/>
    </row>
    <row r="98" spans="3:19">
      <c r="C98" s="34"/>
      <c r="D98" s="34"/>
      <c r="E98" s="34"/>
      <c r="F98" s="34"/>
      <c r="G98" s="50"/>
      <c r="H98" s="50"/>
      <c r="I98" s="36"/>
      <c r="J98" s="36"/>
      <c r="K98" s="36"/>
      <c r="L98" s="70"/>
      <c r="M98" s="71"/>
      <c r="N98" s="36"/>
      <c r="O98" s="39"/>
      <c r="P98" s="39"/>
      <c r="Q98" s="63"/>
      <c r="R98" s="39"/>
      <c r="S98" s="51"/>
    </row>
    <row r="99" spans="3:19">
      <c r="C99" s="34"/>
      <c r="D99" s="34"/>
      <c r="E99" s="34"/>
      <c r="F99" s="34"/>
      <c r="G99" s="50"/>
      <c r="H99" s="50"/>
      <c r="I99" s="36"/>
      <c r="J99" s="36"/>
      <c r="K99" s="36"/>
      <c r="L99" s="70"/>
      <c r="M99" s="71"/>
      <c r="N99" s="36"/>
      <c r="O99" s="39"/>
      <c r="P99" s="39"/>
      <c r="Q99" s="63"/>
      <c r="R99" s="39"/>
      <c r="S99" s="51"/>
    </row>
    <row r="100" spans="3:19">
      <c r="C100" s="34"/>
      <c r="D100" s="34"/>
      <c r="E100" s="34"/>
      <c r="F100" s="34"/>
      <c r="G100" s="50"/>
      <c r="H100" s="50"/>
      <c r="I100" s="36"/>
      <c r="J100" s="36"/>
      <c r="K100" s="36"/>
      <c r="L100" s="70"/>
      <c r="M100" s="71"/>
      <c r="N100" s="36"/>
      <c r="O100" s="39"/>
      <c r="P100" s="39"/>
      <c r="Q100" s="63"/>
      <c r="R100" s="39"/>
      <c r="S100" s="51"/>
    </row>
    <row r="101" spans="3:19">
      <c r="C101" s="34"/>
      <c r="D101" s="34"/>
      <c r="E101" s="34"/>
      <c r="F101" s="34"/>
      <c r="G101" s="50"/>
      <c r="H101" s="50"/>
      <c r="I101" s="36"/>
      <c r="J101" s="36"/>
      <c r="K101" s="36"/>
      <c r="L101" s="70"/>
      <c r="M101" s="71"/>
      <c r="N101" s="36"/>
      <c r="O101" s="39"/>
      <c r="P101" s="39"/>
      <c r="Q101" s="63"/>
      <c r="R101" s="39"/>
      <c r="S101" s="51"/>
    </row>
    <row r="102" spans="3:19">
      <c r="C102" s="34"/>
      <c r="D102" s="34"/>
      <c r="E102" s="34"/>
      <c r="F102" s="34"/>
      <c r="G102" s="50"/>
      <c r="H102" s="50"/>
      <c r="I102" s="36"/>
      <c r="J102" s="36"/>
      <c r="K102" s="36"/>
      <c r="L102" s="70"/>
      <c r="M102" s="71"/>
      <c r="N102" s="36"/>
      <c r="O102" s="39"/>
      <c r="P102" s="39"/>
      <c r="Q102" s="63"/>
      <c r="R102" s="39"/>
      <c r="S102" s="51"/>
    </row>
    <row r="103" spans="3:19">
      <c r="C103" s="34"/>
      <c r="D103" s="34"/>
      <c r="E103" s="34"/>
      <c r="F103" s="34"/>
      <c r="G103" s="50"/>
      <c r="H103" s="50"/>
      <c r="I103" s="36"/>
      <c r="J103" s="36"/>
      <c r="K103" s="36"/>
      <c r="L103" s="70"/>
      <c r="M103" s="71"/>
      <c r="N103" s="36"/>
      <c r="O103" s="39"/>
      <c r="P103" s="39"/>
      <c r="Q103" s="63"/>
      <c r="R103" s="39"/>
      <c r="S103" s="51"/>
    </row>
    <row r="104" spans="3:19">
      <c r="C104" s="34"/>
      <c r="D104" s="34"/>
      <c r="E104" s="34"/>
      <c r="F104" s="34"/>
      <c r="G104" s="50"/>
      <c r="H104" s="50"/>
      <c r="I104" s="36"/>
      <c r="J104" s="36"/>
      <c r="K104" s="36"/>
      <c r="L104" s="70"/>
      <c r="M104" s="71"/>
      <c r="N104" s="36"/>
      <c r="O104" s="39"/>
      <c r="P104" s="39"/>
      <c r="Q104" s="63"/>
      <c r="R104" s="39"/>
      <c r="S104" s="51"/>
    </row>
    <row r="105" spans="3:19">
      <c r="C105" s="34"/>
      <c r="D105" s="34"/>
      <c r="E105" s="34"/>
      <c r="F105" s="34"/>
      <c r="G105" s="50"/>
      <c r="H105" s="50"/>
      <c r="I105" s="36"/>
      <c r="J105" s="36"/>
      <c r="K105" s="36"/>
      <c r="L105" s="70"/>
      <c r="M105" s="71"/>
      <c r="N105" s="36"/>
      <c r="O105" s="39"/>
      <c r="P105" s="39"/>
      <c r="Q105" s="63"/>
      <c r="R105" s="39"/>
      <c r="S105" s="51"/>
    </row>
    <row r="106" spans="3:19">
      <c r="C106" s="34"/>
      <c r="D106" s="34"/>
      <c r="E106" s="34"/>
      <c r="F106" s="34"/>
      <c r="G106" s="50"/>
      <c r="H106" s="50"/>
      <c r="I106" s="36"/>
      <c r="J106" s="36"/>
      <c r="K106" s="36"/>
      <c r="L106" s="70"/>
      <c r="M106" s="71"/>
      <c r="N106" s="36"/>
      <c r="O106" s="39"/>
      <c r="P106" s="39"/>
      <c r="Q106" s="63"/>
      <c r="R106" s="39"/>
      <c r="S106" s="51"/>
    </row>
    <row r="107" spans="3:19">
      <c r="C107" s="34"/>
      <c r="D107" s="34"/>
      <c r="E107" s="34"/>
      <c r="F107" s="34"/>
      <c r="G107" s="50"/>
      <c r="H107" s="50"/>
      <c r="I107" s="36"/>
      <c r="J107" s="36"/>
      <c r="K107" s="36"/>
      <c r="L107" s="70"/>
      <c r="M107" s="71"/>
      <c r="N107" s="36"/>
      <c r="O107" s="39"/>
      <c r="P107" s="39"/>
      <c r="Q107" s="63"/>
      <c r="R107" s="39"/>
      <c r="S107" s="51"/>
    </row>
    <row r="108" spans="3:19">
      <c r="C108" s="34"/>
      <c r="D108" s="34"/>
      <c r="E108" s="34"/>
      <c r="F108" s="34"/>
      <c r="G108" s="50"/>
      <c r="H108" s="50"/>
      <c r="I108" s="36"/>
      <c r="J108" s="36"/>
      <c r="K108" s="36"/>
      <c r="L108" s="70"/>
      <c r="M108" s="71"/>
      <c r="N108" s="36"/>
      <c r="O108" s="39"/>
      <c r="P108" s="39"/>
      <c r="Q108" s="63"/>
      <c r="R108" s="39"/>
      <c r="S108" s="51"/>
    </row>
    <row r="109" spans="3:19">
      <c r="C109" s="34"/>
      <c r="D109" s="34"/>
      <c r="E109" s="34"/>
      <c r="F109" s="34"/>
      <c r="G109" s="50"/>
      <c r="H109" s="50"/>
      <c r="I109" s="36"/>
      <c r="J109" s="36"/>
      <c r="K109" s="36"/>
      <c r="L109" s="70"/>
      <c r="M109" s="71"/>
      <c r="N109" s="36"/>
      <c r="O109" s="39"/>
      <c r="P109" s="39"/>
      <c r="Q109" s="63"/>
      <c r="R109" s="39"/>
      <c r="S109" s="51"/>
    </row>
    <row r="110" spans="3:19">
      <c r="C110" s="34"/>
      <c r="D110" s="34"/>
      <c r="E110" s="34"/>
      <c r="F110" s="34"/>
      <c r="G110" s="50"/>
      <c r="H110" s="50"/>
      <c r="I110" s="36"/>
      <c r="J110" s="36"/>
      <c r="K110" s="36"/>
      <c r="L110" s="70"/>
      <c r="M110" s="71"/>
      <c r="N110" s="36"/>
      <c r="O110" s="39"/>
      <c r="P110" s="39"/>
      <c r="Q110" s="63"/>
      <c r="R110" s="39"/>
      <c r="S110" s="51"/>
    </row>
    <row r="111" spans="3:19">
      <c r="C111" s="34"/>
      <c r="D111" s="34"/>
      <c r="E111" s="34"/>
      <c r="F111" s="34"/>
      <c r="G111" s="50"/>
      <c r="H111" s="50"/>
      <c r="I111" s="36"/>
      <c r="J111" s="36"/>
      <c r="K111" s="36"/>
      <c r="L111" s="70"/>
      <c r="M111" s="71"/>
      <c r="N111" s="36"/>
      <c r="O111" s="39"/>
      <c r="P111" s="39"/>
      <c r="Q111" s="63"/>
      <c r="R111" s="39"/>
      <c r="S111" s="51"/>
    </row>
    <row r="112" spans="3:19">
      <c r="C112" s="34"/>
      <c r="D112" s="34"/>
      <c r="E112" s="34"/>
      <c r="F112" s="34"/>
      <c r="G112" s="50"/>
      <c r="H112" s="50"/>
      <c r="I112" s="36"/>
      <c r="J112" s="36"/>
      <c r="K112" s="36"/>
      <c r="L112" s="70"/>
      <c r="M112" s="71"/>
      <c r="N112" s="36"/>
      <c r="O112" s="39"/>
      <c r="P112" s="39"/>
      <c r="Q112" s="63"/>
      <c r="R112" s="39"/>
      <c r="S112" s="51"/>
    </row>
    <row r="113" spans="3:19">
      <c r="C113" s="34"/>
      <c r="D113" s="34"/>
      <c r="E113" s="34"/>
      <c r="F113" s="34"/>
      <c r="G113" s="50"/>
      <c r="H113" s="50"/>
      <c r="I113" s="36"/>
      <c r="J113" s="36"/>
      <c r="K113" s="36"/>
      <c r="L113" s="70"/>
      <c r="M113" s="71"/>
      <c r="N113" s="36"/>
      <c r="O113" s="39"/>
      <c r="P113" s="39"/>
      <c r="Q113" s="63"/>
      <c r="R113" s="39"/>
      <c r="S113" s="51"/>
    </row>
    <row r="114" spans="3:19">
      <c r="C114" s="34"/>
      <c r="D114" s="34"/>
      <c r="E114" s="34"/>
      <c r="F114" s="34"/>
      <c r="G114" s="50"/>
      <c r="H114" s="50"/>
      <c r="I114" s="36"/>
      <c r="J114" s="36"/>
      <c r="K114" s="36"/>
      <c r="L114" s="70"/>
      <c r="M114" s="71"/>
      <c r="N114" s="36"/>
      <c r="O114" s="39"/>
      <c r="P114" s="39"/>
      <c r="Q114" s="63"/>
      <c r="R114" s="39"/>
      <c r="S114" s="51"/>
    </row>
    <row r="115" spans="3:19">
      <c r="C115" s="34"/>
      <c r="D115" s="34"/>
      <c r="E115" s="34"/>
      <c r="F115" s="34"/>
      <c r="G115" s="50"/>
      <c r="H115" s="50"/>
      <c r="I115" s="36"/>
      <c r="J115" s="36"/>
      <c r="K115" s="36"/>
      <c r="L115" s="70"/>
      <c r="M115" s="71"/>
      <c r="N115" s="36"/>
      <c r="O115" s="39"/>
      <c r="P115" s="39"/>
      <c r="Q115" s="63"/>
      <c r="R115" s="39"/>
      <c r="S115" s="51"/>
    </row>
    <row r="116" spans="3:19">
      <c r="C116" s="34"/>
      <c r="D116" s="34"/>
      <c r="E116" s="34"/>
      <c r="F116" s="34"/>
      <c r="G116" s="50"/>
      <c r="H116" s="50"/>
      <c r="I116" s="36"/>
      <c r="J116" s="36"/>
      <c r="K116" s="36"/>
      <c r="L116" s="70"/>
      <c r="M116" s="71"/>
      <c r="N116" s="36"/>
      <c r="O116" s="39"/>
      <c r="P116" s="39"/>
      <c r="Q116" s="63"/>
      <c r="R116" s="39"/>
      <c r="S116" s="51"/>
    </row>
    <row r="117" spans="3:19">
      <c r="C117" s="34"/>
      <c r="D117" s="34"/>
      <c r="E117" s="34"/>
      <c r="F117" s="34"/>
      <c r="G117" s="50"/>
      <c r="H117" s="50"/>
      <c r="I117" s="36"/>
      <c r="J117" s="36"/>
      <c r="K117" s="36"/>
      <c r="L117" s="70"/>
      <c r="M117" s="71"/>
      <c r="N117" s="36"/>
      <c r="O117" s="39"/>
      <c r="P117" s="39"/>
      <c r="Q117" s="63"/>
      <c r="R117" s="39"/>
      <c r="S117" s="51"/>
    </row>
    <row r="118" spans="3:19">
      <c r="C118" s="34"/>
      <c r="D118" s="34"/>
      <c r="E118" s="34"/>
      <c r="F118" s="34"/>
      <c r="G118" s="50"/>
      <c r="H118" s="50"/>
      <c r="I118" s="36"/>
      <c r="J118" s="36"/>
      <c r="K118" s="36"/>
      <c r="L118" s="70"/>
      <c r="M118" s="71"/>
      <c r="N118" s="36"/>
      <c r="O118" s="39"/>
      <c r="P118" s="39"/>
      <c r="Q118" s="63"/>
      <c r="R118" s="39"/>
      <c r="S118" s="51"/>
    </row>
    <row r="119" spans="3:19">
      <c r="C119" s="34"/>
      <c r="D119" s="34"/>
      <c r="E119" s="34"/>
      <c r="F119" s="34"/>
      <c r="G119" s="50"/>
      <c r="H119" s="50"/>
      <c r="I119" s="36"/>
      <c r="J119" s="36"/>
      <c r="K119" s="36"/>
      <c r="L119" s="70"/>
      <c r="M119" s="71"/>
      <c r="N119" s="36"/>
      <c r="O119" s="39"/>
      <c r="P119" s="39"/>
      <c r="Q119" s="63"/>
      <c r="R119" s="39"/>
      <c r="S119" s="51"/>
    </row>
    <row r="120" spans="3:19">
      <c r="C120" s="34"/>
      <c r="D120" s="34"/>
      <c r="E120" s="34"/>
      <c r="F120" s="34"/>
      <c r="G120" s="50"/>
      <c r="H120" s="50"/>
      <c r="I120" s="36"/>
      <c r="J120" s="36"/>
      <c r="K120" s="36"/>
      <c r="L120" s="70"/>
      <c r="M120" s="71"/>
      <c r="N120" s="36"/>
      <c r="O120" s="39"/>
      <c r="P120" s="39"/>
      <c r="Q120" s="63"/>
      <c r="R120" s="39"/>
      <c r="S120" s="51"/>
    </row>
    <row r="121" spans="3:19">
      <c r="C121" s="34"/>
      <c r="D121" s="34"/>
      <c r="E121" s="34"/>
      <c r="F121" s="34"/>
      <c r="G121" s="50"/>
      <c r="H121" s="50"/>
      <c r="I121" s="36"/>
      <c r="J121" s="36"/>
      <c r="K121" s="36"/>
      <c r="L121" s="70"/>
      <c r="M121" s="71"/>
      <c r="N121" s="36"/>
      <c r="O121" s="39"/>
      <c r="P121" s="39"/>
      <c r="Q121" s="63"/>
      <c r="R121" s="39"/>
      <c r="S121" s="51"/>
    </row>
    <row r="122" spans="3:19">
      <c r="C122" s="34"/>
      <c r="D122" s="34"/>
      <c r="E122" s="34"/>
      <c r="F122" s="34"/>
      <c r="G122" s="50"/>
      <c r="H122" s="50"/>
      <c r="I122" s="36"/>
      <c r="J122" s="36"/>
      <c r="K122" s="36"/>
      <c r="L122" s="70"/>
      <c r="M122" s="71"/>
      <c r="N122" s="36"/>
      <c r="O122" s="39"/>
      <c r="P122" s="39"/>
      <c r="Q122" s="63"/>
      <c r="R122" s="39"/>
      <c r="S122" s="51"/>
    </row>
    <row r="123" spans="3:19">
      <c r="C123" s="34"/>
      <c r="D123" s="34"/>
      <c r="E123" s="34"/>
      <c r="F123" s="34"/>
      <c r="G123" s="50"/>
      <c r="H123" s="50"/>
      <c r="I123" s="36"/>
      <c r="J123" s="36"/>
      <c r="K123" s="36"/>
      <c r="L123" s="70"/>
      <c r="M123" s="71"/>
      <c r="N123" s="36"/>
      <c r="O123" s="39"/>
      <c r="P123" s="39"/>
      <c r="Q123" s="63"/>
      <c r="R123" s="39"/>
      <c r="S123" s="51"/>
    </row>
    <row r="124" spans="3:19">
      <c r="C124" s="34"/>
      <c r="D124" s="34"/>
      <c r="E124" s="34"/>
      <c r="F124" s="34"/>
      <c r="G124" s="50"/>
      <c r="H124" s="50"/>
      <c r="I124" s="36"/>
      <c r="J124" s="36"/>
      <c r="K124" s="36"/>
      <c r="L124" s="70"/>
      <c r="M124" s="71"/>
      <c r="N124" s="36"/>
      <c r="O124" s="39"/>
      <c r="P124" s="39"/>
      <c r="Q124" s="63"/>
      <c r="R124" s="39"/>
      <c r="S124" s="51"/>
    </row>
    <row r="125" spans="3:19">
      <c r="C125" s="34"/>
      <c r="D125" s="34"/>
      <c r="E125" s="34"/>
      <c r="F125" s="34"/>
      <c r="G125" s="50"/>
      <c r="H125" s="50"/>
      <c r="I125" s="36"/>
      <c r="J125" s="36"/>
      <c r="K125" s="36"/>
      <c r="L125" s="70"/>
      <c r="M125" s="71"/>
      <c r="N125" s="36"/>
      <c r="O125" s="39"/>
      <c r="P125" s="39"/>
      <c r="Q125" s="63"/>
      <c r="R125" s="39"/>
      <c r="S125" s="51"/>
    </row>
    <row r="126" spans="3:19">
      <c r="C126" s="34"/>
      <c r="D126" s="34"/>
      <c r="E126" s="34"/>
      <c r="F126" s="34"/>
      <c r="G126" s="50"/>
      <c r="H126" s="50"/>
      <c r="I126" s="36"/>
      <c r="J126" s="36"/>
      <c r="K126" s="36"/>
      <c r="L126" s="70"/>
      <c r="M126" s="71"/>
      <c r="N126" s="36"/>
      <c r="O126" s="39"/>
      <c r="P126" s="39"/>
      <c r="Q126" s="63"/>
      <c r="R126" s="39"/>
      <c r="S126" s="51"/>
    </row>
    <row r="127" spans="3:19">
      <c r="C127" s="34"/>
      <c r="D127" s="34"/>
      <c r="E127" s="34"/>
      <c r="F127" s="34"/>
      <c r="G127" s="50"/>
      <c r="H127" s="50"/>
      <c r="I127" s="36"/>
      <c r="J127" s="36"/>
      <c r="K127" s="36"/>
      <c r="L127" s="70"/>
      <c r="M127" s="71"/>
      <c r="N127" s="36"/>
      <c r="O127" s="39"/>
      <c r="P127" s="39"/>
      <c r="Q127" s="63"/>
      <c r="R127" s="39"/>
      <c r="S127" s="51"/>
    </row>
    <row r="128" spans="3:19">
      <c r="C128" s="34"/>
      <c r="D128" s="34"/>
      <c r="E128" s="34"/>
      <c r="F128" s="34"/>
      <c r="G128" s="50"/>
      <c r="H128" s="50"/>
      <c r="I128" s="36"/>
      <c r="J128" s="36"/>
      <c r="K128" s="36"/>
      <c r="L128" s="70"/>
      <c r="M128" s="71"/>
      <c r="N128" s="36"/>
      <c r="O128" s="39"/>
      <c r="P128" s="39"/>
      <c r="Q128" s="63"/>
      <c r="R128" s="39"/>
      <c r="S128" s="51"/>
    </row>
    <row r="129" spans="3:19">
      <c r="C129" s="34"/>
      <c r="D129" s="34"/>
      <c r="E129" s="34"/>
      <c r="F129" s="34"/>
      <c r="G129" s="50"/>
      <c r="H129" s="50"/>
      <c r="I129" s="36"/>
      <c r="J129" s="36"/>
      <c r="K129" s="36"/>
      <c r="L129" s="70"/>
      <c r="M129" s="71"/>
      <c r="N129" s="36"/>
      <c r="O129" s="39"/>
      <c r="P129" s="39"/>
      <c r="Q129" s="63"/>
      <c r="R129" s="39"/>
      <c r="S129" s="51"/>
    </row>
    <row r="130" spans="3:19">
      <c r="C130" s="34"/>
      <c r="D130" s="34"/>
      <c r="E130" s="34"/>
      <c r="F130" s="34"/>
      <c r="G130" s="50"/>
      <c r="H130" s="50"/>
      <c r="I130" s="36"/>
      <c r="J130" s="36"/>
      <c r="K130" s="36"/>
      <c r="L130" s="70"/>
      <c r="M130" s="71"/>
      <c r="N130" s="36"/>
      <c r="O130" s="39"/>
      <c r="P130" s="39"/>
      <c r="Q130" s="63"/>
      <c r="R130" s="39"/>
      <c r="S130" s="51"/>
    </row>
    <row r="131" spans="3:19">
      <c r="C131" s="34"/>
      <c r="D131" s="34"/>
      <c r="E131" s="34"/>
      <c r="F131" s="34"/>
      <c r="G131" s="50"/>
      <c r="H131" s="50"/>
      <c r="I131" s="36"/>
      <c r="J131" s="36"/>
      <c r="K131" s="36"/>
      <c r="L131" s="70"/>
      <c r="M131" s="71"/>
      <c r="N131" s="36"/>
      <c r="O131" s="39"/>
      <c r="P131" s="39"/>
      <c r="Q131" s="63"/>
      <c r="R131" s="39"/>
      <c r="S131" s="51"/>
    </row>
    <row r="132" spans="3:19">
      <c r="C132" s="34"/>
      <c r="D132" s="34"/>
      <c r="E132" s="34"/>
      <c r="F132" s="34"/>
      <c r="G132" s="50"/>
      <c r="H132" s="50"/>
      <c r="I132" s="36"/>
      <c r="J132" s="36"/>
      <c r="K132" s="36"/>
      <c r="L132" s="70"/>
      <c r="M132" s="71"/>
      <c r="N132" s="36"/>
      <c r="O132" s="39"/>
      <c r="P132" s="39"/>
      <c r="Q132" s="63"/>
      <c r="R132" s="39"/>
      <c r="S132" s="51"/>
    </row>
    <row r="133" spans="3:19">
      <c r="C133" s="34"/>
      <c r="D133" s="34"/>
      <c r="E133" s="34"/>
      <c r="F133" s="34"/>
      <c r="G133" s="50"/>
      <c r="H133" s="50"/>
      <c r="I133" s="36"/>
      <c r="J133" s="36"/>
      <c r="K133" s="36"/>
      <c r="L133" s="70"/>
      <c r="M133" s="71"/>
      <c r="N133" s="36"/>
      <c r="O133" s="39"/>
      <c r="P133" s="39"/>
      <c r="Q133" s="63"/>
      <c r="R133" s="39"/>
      <c r="S133" s="51"/>
    </row>
    <row r="134" spans="3:19">
      <c r="C134" s="34"/>
      <c r="D134" s="34"/>
      <c r="E134" s="34"/>
      <c r="F134" s="34"/>
      <c r="G134" s="50"/>
      <c r="H134" s="50"/>
      <c r="I134" s="36"/>
      <c r="J134" s="36"/>
      <c r="K134" s="36"/>
      <c r="L134" s="70"/>
      <c r="M134" s="71"/>
      <c r="N134" s="36"/>
      <c r="O134" s="39"/>
      <c r="P134" s="39"/>
      <c r="Q134" s="63"/>
      <c r="R134" s="39"/>
      <c r="S134" s="51"/>
    </row>
    <row r="135" spans="3:19">
      <c r="C135" s="34"/>
      <c r="D135" s="34"/>
      <c r="E135" s="34"/>
      <c r="F135" s="34"/>
      <c r="G135" s="50"/>
      <c r="H135" s="50"/>
      <c r="I135" s="36"/>
      <c r="J135" s="36"/>
      <c r="K135" s="36"/>
      <c r="L135" s="70"/>
      <c r="M135" s="71"/>
      <c r="N135" s="36"/>
      <c r="O135" s="39"/>
      <c r="P135" s="39"/>
      <c r="Q135" s="63"/>
      <c r="R135" s="39"/>
      <c r="S135" s="51"/>
    </row>
    <row r="136" spans="3:19">
      <c r="C136" s="34"/>
      <c r="D136" s="34"/>
      <c r="E136" s="34"/>
      <c r="F136" s="34"/>
      <c r="G136" s="50"/>
      <c r="H136" s="50"/>
      <c r="I136" s="36"/>
      <c r="J136" s="36"/>
      <c r="K136" s="36"/>
      <c r="L136" s="70"/>
      <c r="M136" s="71"/>
      <c r="N136" s="36"/>
      <c r="O136" s="39"/>
      <c r="P136" s="39"/>
      <c r="Q136" s="63"/>
      <c r="R136" s="39"/>
      <c r="S136" s="51"/>
    </row>
    <row r="137" spans="3:19">
      <c r="C137" s="34"/>
      <c r="D137" s="34"/>
      <c r="E137" s="34"/>
      <c r="F137" s="34"/>
      <c r="G137" s="50"/>
      <c r="H137" s="50"/>
      <c r="I137" s="36"/>
      <c r="J137" s="36"/>
      <c r="K137" s="36"/>
      <c r="L137" s="70"/>
      <c r="M137" s="71"/>
      <c r="N137" s="36"/>
      <c r="O137" s="39"/>
      <c r="P137" s="39"/>
      <c r="Q137" s="63"/>
      <c r="R137" s="39"/>
      <c r="S137" s="51"/>
    </row>
    <row r="138" spans="3:19">
      <c r="C138" s="34"/>
      <c r="D138" s="34"/>
      <c r="E138" s="34"/>
      <c r="F138" s="34"/>
      <c r="G138" s="50"/>
      <c r="H138" s="50"/>
      <c r="I138" s="36"/>
      <c r="J138" s="36"/>
      <c r="K138" s="36"/>
      <c r="L138" s="70"/>
      <c r="M138" s="71"/>
      <c r="N138" s="36"/>
      <c r="O138" s="39"/>
      <c r="P138" s="39"/>
      <c r="Q138" s="63"/>
      <c r="R138" s="39"/>
      <c r="S138" s="51"/>
    </row>
    <row r="139" spans="3:19">
      <c r="C139" s="34"/>
      <c r="D139" s="34"/>
      <c r="E139" s="34"/>
      <c r="F139" s="34"/>
      <c r="G139" s="50"/>
      <c r="H139" s="50"/>
      <c r="I139" s="36"/>
      <c r="J139" s="36"/>
      <c r="K139" s="36"/>
      <c r="L139" s="70"/>
      <c r="M139" s="71"/>
      <c r="N139" s="36"/>
      <c r="O139" s="39"/>
      <c r="P139" s="39"/>
      <c r="Q139" s="63"/>
      <c r="R139" s="39"/>
      <c r="S139" s="51"/>
    </row>
    <row r="140" spans="3:19">
      <c r="C140" s="34"/>
      <c r="D140" s="34"/>
      <c r="E140" s="34"/>
      <c r="F140" s="34"/>
      <c r="G140" s="50"/>
      <c r="H140" s="50"/>
      <c r="I140" s="36"/>
      <c r="J140" s="36"/>
      <c r="K140" s="36"/>
      <c r="L140" s="70"/>
      <c r="M140" s="71"/>
      <c r="N140" s="36"/>
      <c r="O140" s="39"/>
      <c r="P140" s="39"/>
      <c r="Q140" s="63"/>
      <c r="R140" s="39"/>
      <c r="S140" s="51"/>
    </row>
    <row r="141" spans="3:19">
      <c r="C141" s="34"/>
      <c r="D141" s="34"/>
      <c r="E141" s="34"/>
      <c r="F141" s="34"/>
      <c r="G141" s="50"/>
      <c r="H141" s="50"/>
      <c r="I141" s="36"/>
      <c r="J141" s="36"/>
      <c r="K141" s="36"/>
      <c r="L141" s="70"/>
      <c r="M141" s="71"/>
      <c r="N141" s="36"/>
      <c r="O141" s="39"/>
      <c r="P141" s="39"/>
      <c r="Q141" s="63"/>
      <c r="R141" s="39"/>
      <c r="S141" s="51"/>
    </row>
    <row r="142" spans="3:19">
      <c r="C142" s="34"/>
      <c r="D142" s="34"/>
      <c r="E142" s="34"/>
      <c r="F142" s="34"/>
      <c r="G142" s="50"/>
      <c r="H142" s="50"/>
      <c r="I142" s="36"/>
      <c r="J142" s="36"/>
      <c r="K142" s="36"/>
      <c r="L142" s="70"/>
      <c r="M142" s="71"/>
      <c r="N142" s="36"/>
      <c r="O142" s="39"/>
      <c r="P142" s="39"/>
      <c r="Q142" s="63"/>
      <c r="R142" s="39"/>
      <c r="S142" s="51"/>
    </row>
    <row r="143" spans="3:19">
      <c r="C143" s="34"/>
      <c r="D143" s="34"/>
      <c r="E143" s="34"/>
      <c r="F143" s="34"/>
      <c r="G143" s="50"/>
      <c r="H143" s="50"/>
      <c r="I143" s="36"/>
      <c r="J143" s="36"/>
      <c r="K143" s="36"/>
      <c r="L143" s="70"/>
      <c r="M143" s="71"/>
      <c r="N143" s="36"/>
      <c r="O143" s="39"/>
      <c r="P143" s="39"/>
      <c r="Q143" s="63"/>
      <c r="R143" s="39"/>
      <c r="S143" s="51"/>
    </row>
    <row r="144" spans="3:19">
      <c r="C144" s="34"/>
      <c r="D144" s="34"/>
      <c r="E144" s="34"/>
      <c r="F144" s="34"/>
      <c r="G144" s="50"/>
      <c r="H144" s="50"/>
      <c r="I144" s="36"/>
      <c r="J144" s="36"/>
      <c r="K144" s="36"/>
      <c r="L144" s="70"/>
      <c r="M144" s="71"/>
      <c r="N144" s="36"/>
      <c r="O144" s="39"/>
      <c r="P144" s="39"/>
      <c r="Q144" s="63"/>
      <c r="R144" s="39"/>
      <c r="S144" s="51"/>
    </row>
    <row r="145" spans="2:19">
      <c r="C145" s="34"/>
      <c r="D145" s="34"/>
      <c r="E145" s="34"/>
      <c r="F145" s="34"/>
      <c r="G145" s="50"/>
      <c r="H145" s="50"/>
      <c r="I145" s="36"/>
      <c r="J145" s="36"/>
      <c r="K145" s="36"/>
      <c r="L145" s="70"/>
      <c r="M145" s="71"/>
      <c r="N145" s="36"/>
      <c r="O145" s="39"/>
      <c r="P145" s="39"/>
      <c r="Q145" s="63"/>
      <c r="R145" s="39"/>
      <c r="S145" s="51"/>
    </row>
    <row r="146" spans="2:19">
      <c r="C146" s="34"/>
      <c r="D146" s="34"/>
      <c r="E146" s="34"/>
      <c r="F146" s="34"/>
      <c r="G146" s="50"/>
      <c r="H146" s="50"/>
      <c r="I146" s="36"/>
      <c r="J146" s="36"/>
      <c r="K146" s="36"/>
      <c r="L146" s="70"/>
      <c r="M146" s="71"/>
      <c r="N146" s="36"/>
      <c r="O146" s="39"/>
      <c r="P146" s="39"/>
      <c r="Q146" s="63"/>
      <c r="R146" s="39"/>
      <c r="S146" s="51"/>
    </row>
    <row r="147" spans="2:19">
      <c r="C147" s="34"/>
      <c r="D147" s="34"/>
      <c r="E147" s="34"/>
      <c r="F147" s="34"/>
      <c r="G147" s="50"/>
      <c r="H147" s="50"/>
      <c r="I147" s="36"/>
      <c r="J147" s="36"/>
      <c r="K147" s="36"/>
      <c r="L147" s="70"/>
      <c r="M147" s="71"/>
      <c r="N147" s="36"/>
      <c r="O147" s="39"/>
      <c r="P147" s="39"/>
      <c r="Q147" s="63"/>
      <c r="R147" s="39"/>
      <c r="S147" s="51"/>
    </row>
    <row r="148" spans="2:19">
      <c r="C148" s="34"/>
      <c r="D148" s="34"/>
      <c r="E148" s="34"/>
      <c r="F148" s="34"/>
      <c r="G148" s="50"/>
      <c r="H148" s="50"/>
      <c r="I148" s="36"/>
      <c r="J148" s="36"/>
      <c r="K148" s="36"/>
      <c r="L148" s="70"/>
      <c r="M148" s="71"/>
      <c r="N148" s="36"/>
      <c r="O148" s="39"/>
      <c r="P148" s="39"/>
      <c r="Q148" s="63"/>
      <c r="R148" s="39"/>
      <c r="S148" s="51"/>
    </row>
    <row r="149" spans="2:19">
      <c r="C149" s="34"/>
      <c r="D149" s="34"/>
      <c r="E149" s="34"/>
      <c r="F149" s="34"/>
      <c r="G149" s="50"/>
      <c r="H149" s="50"/>
      <c r="I149" s="36"/>
      <c r="J149" s="36"/>
      <c r="K149" s="36"/>
      <c r="L149" s="70"/>
      <c r="M149" s="71"/>
      <c r="N149" s="36"/>
      <c r="O149" s="39"/>
      <c r="P149" s="39"/>
      <c r="Q149" s="63"/>
      <c r="R149" s="39"/>
      <c r="S149" s="51"/>
    </row>
    <row r="150" spans="2:19">
      <c r="B150" s="61"/>
      <c r="C150" s="34"/>
      <c r="D150" s="34"/>
      <c r="E150" s="62"/>
      <c r="F150" s="34"/>
      <c r="G150" s="50"/>
      <c r="H150" s="50"/>
      <c r="I150" s="36"/>
      <c r="J150" s="36"/>
      <c r="K150" s="36"/>
      <c r="L150" s="70"/>
      <c r="M150" s="71"/>
      <c r="N150" s="36"/>
      <c r="O150" s="39"/>
      <c r="P150" s="39"/>
      <c r="Q150" s="63"/>
      <c r="R150" s="39"/>
      <c r="S150" s="51"/>
    </row>
    <row r="151" spans="2:19">
      <c r="B151" s="61"/>
      <c r="C151" s="34"/>
      <c r="D151" s="34"/>
      <c r="E151" s="62"/>
      <c r="F151" s="34"/>
      <c r="G151" s="50"/>
      <c r="H151" s="50"/>
      <c r="I151" s="36"/>
      <c r="J151" s="36"/>
      <c r="K151" s="36"/>
      <c r="L151" s="70"/>
      <c r="M151" s="71"/>
      <c r="N151" s="36"/>
      <c r="O151" s="39"/>
      <c r="P151" s="39"/>
      <c r="Q151" s="63"/>
      <c r="R151" s="39"/>
      <c r="S151" s="51"/>
    </row>
    <row r="152" spans="2:19">
      <c r="B152" s="61"/>
      <c r="C152" s="34"/>
      <c r="D152" s="34"/>
      <c r="E152" s="62"/>
      <c r="F152" s="34"/>
      <c r="G152" s="50"/>
      <c r="H152" s="50"/>
      <c r="I152" s="36"/>
      <c r="J152" s="36"/>
      <c r="K152" s="36"/>
      <c r="L152" s="70"/>
      <c r="M152" s="71"/>
      <c r="N152" s="36"/>
      <c r="O152" s="39"/>
      <c r="P152" s="39"/>
      <c r="Q152" s="63"/>
      <c r="R152" s="39"/>
      <c r="S152" s="51"/>
    </row>
    <row r="153" spans="2:19">
      <c r="B153" s="61"/>
      <c r="C153" s="34"/>
      <c r="D153" s="34"/>
      <c r="E153" s="62"/>
      <c r="F153" s="34"/>
      <c r="G153" s="50"/>
      <c r="H153" s="50"/>
      <c r="I153" s="36"/>
      <c r="J153" s="36"/>
      <c r="K153" s="36"/>
      <c r="L153" s="70"/>
      <c r="M153" s="71"/>
      <c r="N153" s="36"/>
      <c r="O153" s="39"/>
      <c r="P153" s="39"/>
      <c r="Q153" s="63"/>
      <c r="R153" s="39"/>
      <c r="S153" s="51"/>
    </row>
    <row r="154" spans="2:19">
      <c r="B154" s="61"/>
      <c r="C154" s="34"/>
      <c r="D154" s="34"/>
      <c r="E154" s="62"/>
      <c r="F154" s="34"/>
      <c r="G154" s="50"/>
      <c r="H154" s="50"/>
      <c r="I154" s="36"/>
      <c r="J154" s="36"/>
      <c r="K154" s="36"/>
      <c r="L154" s="70"/>
      <c r="M154" s="71"/>
      <c r="N154" s="36"/>
      <c r="O154" s="39"/>
      <c r="P154" s="39"/>
      <c r="Q154" s="63"/>
      <c r="R154" s="39"/>
      <c r="S154" s="51"/>
    </row>
    <row r="155" spans="2:19">
      <c r="B155" s="61"/>
      <c r="C155" s="34"/>
      <c r="D155" s="34"/>
      <c r="E155" s="62"/>
      <c r="F155" s="34"/>
      <c r="G155" s="50"/>
      <c r="H155" s="50"/>
      <c r="I155" s="36"/>
      <c r="J155" s="36"/>
      <c r="K155" s="36"/>
      <c r="L155" s="70"/>
      <c r="M155" s="71"/>
      <c r="N155" s="36"/>
      <c r="O155" s="39"/>
      <c r="P155" s="39"/>
      <c r="Q155" s="63"/>
      <c r="R155" s="39"/>
      <c r="S155" s="51"/>
    </row>
    <row r="156" spans="2:19">
      <c r="B156" s="61"/>
      <c r="C156" s="34"/>
      <c r="D156" s="34"/>
      <c r="E156" s="62"/>
      <c r="F156" s="34"/>
      <c r="G156" s="50"/>
      <c r="H156" s="50"/>
      <c r="I156" s="36"/>
      <c r="J156" s="36"/>
      <c r="K156" s="36"/>
      <c r="L156" s="70"/>
      <c r="M156" s="71"/>
      <c r="N156" s="36"/>
      <c r="O156" s="39"/>
      <c r="P156" s="39"/>
      <c r="Q156" s="63"/>
      <c r="R156" s="39"/>
      <c r="S156" s="51"/>
    </row>
    <row r="157" spans="2:19">
      <c r="C157" s="34"/>
      <c r="D157" s="34"/>
      <c r="E157" s="34"/>
      <c r="F157" s="34"/>
      <c r="G157" s="50"/>
      <c r="H157" s="50"/>
      <c r="I157" s="36"/>
      <c r="J157" s="36"/>
      <c r="K157" s="36"/>
      <c r="L157" s="70"/>
      <c r="M157" s="71"/>
      <c r="N157" s="36"/>
      <c r="O157" s="39"/>
      <c r="P157" s="39"/>
      <c r="Q157" s="63"/>
      <c r="R157" s="39"/>
      <c r="S157" s="51"/>
    </row>
    <row r="158" spans="2:19">
      <c r="C158" s="34"/>
      <c r="D158" s="34"/>
      <c r="E158" s="34"/>
      <c r="F158" s="34"/>
      <c r="G158" s="50"/>
      <c r="H158" s="50"/>
      <c r="I158" s="36"/>
      <c r="J158" s="36"/>
      <c r="K158" s="36"/>
      <c r="L158" s="70"/>
      <c r="M158" s="71"/>
      <c r="N158" s="36"/>
      <c r="O158" s="39"/>
      <c r="P158" s="39"/>
      <c r="Q158" s="63"/>
      <c r="R158" s="39"/>
      <c r="S158" s="51"/>
    </row>
    <row r="159" spans="2:19">
      <c r="C159" s="34"/>
      <c r="D159" s="34"/>
      <c r="E159" s="34"/>
      <c r="F159" s="34"/>
      <c r="G159" s="50"/>
      <c r="H159" s="50"/>
      <c r="I159" s="36"/>
      <c r="J159" s="36"/>
      <c r="K159" s="36"/>
      <c r="L159" s="70"/>
      <c r="M159" s="71"/>
      <c r="N159" s="36"/>
      <c r="O159" s="39"/>
      <c r="P159" s="39"/>
      <c r="Q159" s="63"/>
      <c r="R159" s="39"/>
      <c r="S159" s="51"/>
    </row>
    <row r="160" spans="2:19">
      <c r="C160" s="34"/>
      <c r="D160" s="34"/>
      <c r="E160" s="34"/>
      <c r="F160" s="34"/>
      <c r="G160" s="50"/>
      <c r="H160" s="50"/>
      <c r="I160" s="36"/>
      <c r="J160" s="36"/>
      <c r="K160" s="36"/>
      <c r="L160" s="70"/>
      <c r="M160" s="71"/>
      <c r="N160" s="36"/>
      <c r="O160" s="39"/>
      <c r="P160" s="39"/>
      <c r="Q160" s="63"/>
      <c r="R160" s="39"/>
      <c r="S160" s="51"/>
    </row>
    <row r="161" spans="3:19">
      <c r="C161" s="34"/>
      <c r="D161" s="34"/>
      <c r="E161" s="34"/>
      <c r="F161" s="34"/>
      <c r="G161" s="50"/>
      <c r="H161" s="50"/>
      <c r="I161" s="36"/>
      <c r="J161" s="36"/>
      <c r="K161" s="36"/>
      <c r="L161" s="70"/>
      <c r="M161" s="71"/>
      <c r="N161" s="36"/>
      <c r="O161" s="39"/>
      <c r="P161" s="39"/>
      <c r="Q161" s="63"/>
      <c r="R161" s="39"/>
      <c r="S161" s="51"/>
    </row>
    <row r="162" spans="3:19">
      <c r="C162" s="34"/>
      <c r="D162" s="34"/>
      <c r="E162" s="34"/>
      <c r="F162" s="34"/>
      <c r="G162" s="50"/>
      <c r="H162" s="50"/>
      <c r="I162" s="36"/>
      <c r="J162" s="36"/>
      <c r="K162" s="36"/>
      <c r="L162" s="70"/>
      <c r="M162" s="71"/>
      <c r="N162" s="36"/>
      <c r="O162" s="39"/>
      <c r="P162" s="39"/>
      <c r="Q162" s="63"/>
      <c r="R162" s="39"/>
      <c r="S162" s="51"/>
    </row>
    <row r="163" spans="3:19">
      <c r="C163" s="34"/>
      <c r="D163" s="34"/>
      <c r="E163" s="34"/>
      <c r="F163" s="34"/>
      <c r="G163" s="50"/>
      <c r="H163" s="50"/>
      <c r="I163" s="36"/>
      <c r="J163" s="36"/>
      <c r="K163" s="36"/>
      <c r="L163" s="70"/>
      <c r="M163" s="71"/>
      <c r="N163" s="36"/>
      <c r="O163" s="39"/>
      <c r="P163" s="39"/>
      <c r="Q163" s="63"/>
      <c r="R163" s="39"/>
      <c r="S163" s="51"/>
    </row>
    <row r="164" spans="3:19">
      <c r="C164" s="34"/>
      <c r="D164" s="34"/>
      <c r="E164" s="34"/>
      <c r="F164" s="34"/>
      <c r="G164" s="50"/>
      <c r="H164" s="50"/>
      <c r="I164" s="36"/>
      <c r="J164" s="36"/>
      <c r="K164" s="36"/>
      <c r="L164" s="70"/>
      <c r="M164" s="71"/>
      <c r="N164" s="36"/>
      <c r="O164" s="39"/>
      <c r="P164" s="39"/>
      <c r="Q164" s="63"/>
      <c r="R164" s="39"/>
      <c r="S164" s="51"/>
    </row>
    <row r="165" spans="3:19">
      <c r="C165" s="34"/>
      <c r="D165" s="34"/>
      <c r="E165" s="34"/>
      <c r="F165" s="34"/>
      <c r="G165" s="50"/>
      <c r="H165" s="50"/>
      <c r="I165" s="36"/>
      <c r="J165" s="36"/>
      <c r="K165" s="36"/>
      <c r="L165" s="70"/>
      <c r="M165" s="71"/>
      <c r="N165" s="36"/>
      <c r="O165" s="39"/>
      <c r="P165" s="39"/>
      <c r="Q165" s="63"/>
      <c r="R165" s="39"/>
      <c r="S165" s="51"/>
    </row>
    <row r="166" spans="3:19">
      <c r="C166" s="34"/>
      <c r="D166" s="34"/>
      <c r="E166" s="34"/>
      <c r="F166" s="34"/>
      <c r="G166" s="50"/>
      <c r="H166" s="50"/>
      <c r="I166" s="36"/>
      <c r="J166" s="36"/>
      <c r="K166" s="36"/>
      <c r="L166" s="70"/>
      <c r="M166" s="71"/>
      <c r="N166" s="36"/>
      <c r="O166" s="39"/>
      <c r="P166" s="39"/>
      <c r="Q166" s="63"/>
      <c r="R166" s="39"/>
      <c r="S166" s="51"/>
    </row>
    <row r="167" spans="3:19">
      <c r="C167" s="34"/>
      <c r="D167" s="34"/>
      <c r="E167" s="34"/>
      <c r="F167" s="34"/>
      <c r="G167" s="50"/>
      <c r="H167" s="50"/>
      <c r="I167" s="36"/>
      <c r="J167" s="36"/>
      <c r="K167" s="36"/>
      <c r="L167" s="70"/>
      <c r="M167" s="71"/>
      <c r="N167" s="36"/>
      <c r="O167" s="39"/>
      <c r="P167" s="39"/>
      <c r="Q167" s="63"/>
      <c r="R167" s="39"/>
      <c r="S167" s="51"/>
    </row>
    <row r="168" spans="3:19">
      <c r="C168" s="34"/>
      <c r="D168" s="34"/>
      <c r="E168" s="34"/>
      <c r="F168" s="34"/>
      <c r="G168" s="50"/>
      <c r="H168" s="50"/>
      <c r="I168" s="36"/>
      <c r="J168" s="36"/>
      <c r="K168" s="36"/>
      <c r="L168" s="70"/>
      <c r="M168" s="71"/>
      <c r="N168" s="36"/>
      <c r="O168" s="39"/>
      <c r="P168" s="39"/>
      <c r="Q168" s="63"/>
      <c r="R168" s="39"/>
      <c r="S168" s="51"/>
    </row>
    <row r="169" spans="3:19">
      <c r="C169" s="34"/>
      <c r="D169" s="34"/>
      <c r="E169" s="34"/>
      <c r="F169" s="34"/>
      <c r="G169" s="50"/>
      <c r="H169" s="50"/>
      <c r="I169" s="36"/>
      <c r="J169" s="36"/>
      <c r="K169" s="36"/>
      <c r="L169" s="70"/>
      <c r="M169" s="71"/>
      <c r="N169" s="36"/>
      <c r="O169" s="39"/>
      <c r="P169" s="39"/>
      <c r="Q169" s="63"/>
      <c r="R169" s="39"/>
      <c r="S169" s="51"/>
    </row>
    <row r="170" spans="3:19">
      <c r="C170" s="34"/>
      <c r="D170" s="34"/>
      <c r="E170" s="34"/>
      <c r="F170" s="34"/>
      <c r="G170" s="50"/>
      <c r="H170" s="50"/>
      <c r="I170" s="36"/>
      <c r="J170" s="36"/>
      <c r="K170" s="36"/>
      <c r="L170" s="70"/>
      <c r="M170" s="71"/>
      <c r="N170" s="36"/>
      <c r="O170" s="39"/>
      <c r="P170" s="39"/>
      <c r="Q170" s="63"/>
      <c r="R170" s="39"/>
      <c r="S170" s="51"/>
    </row>
    <row r="171" spans="3:19">
      <c r="C171" s="34"/>
      <c r="D171" s="34"/>
      <c r="E171" s="34"/>
      <c r="F171" s="34"/>
      <c r="G171" s="50"/>
      <c r="H171" s="50"/>
      <c r="I171" s="36"/>
      <c r="J171" s="36"/>
      <c r="K171" s="36"/>
      <c r="L171" s="70"/>
      <c r="M171" s="71"/>
      <c r="N171" s="36"/>
      <c r="O171" s="39"/>
      <c r="P171" s="39"/>
      <c r="Q171" s="63"/>
      <c r="R171" s="39"/>
      <c r="S171" s="51"/>
    </row>
    <row r="172" spans="3:19">
      <c r="C172" s="34"/>
      <c r="D172" s="34"/>
      <c r="E172" s="34"/>
      <c r="F172" s="34"/>
      <c r="G172" s="50"/>
      <c r="H172" s="50"/>
      <c r="I172" s="36"/>
      <c r="J172" s="36"/>
      <c r="K172" s="36"/>
      <c r="L172" s="70"/>
      <c r="M172" s="71"/>
      <c r="N172" s="36"/>
      <c r="O172" s="39"/>
      <c r="P172" s="39"/>
      <c r="Q172" s="63"/>
      <c r="R172" s="39"/>
      <c r="S172" s="51"/>
    </row>
    <row r="173" spans="3:19">
      <c r="C173" s="34"/>
      <c r="D173" s="34"/>
      <c r="E173" s="34"/>
      <c r="F173" s="34"/>
      <c r="G173" s="50"/>
      <c r="H173" s="50"/>
      <c r="I173" s="36"/>
      <c r="J173" s="36"/>
      <c r="K173" s="36"/>
      <c r="L173" s="70"/>
      <c r="M173" s="71"/>
      <c r="N173" s="36"/>
      <c r="O173" s="39"/>
      <c r="P173" s="39"/>
      <c r="Q173" s="63"/>
      <c r="R173" s="39"/>
      <c r="S173" s="51"/>
    </row>
    <row r="174" spans="3:19">
      <c r="C174" s="34"/>
      <c r="D174" s="34"/>
      <c r="E174" s="34"/>
      <c r="F174" s="34"/>
      <c r="G174" s="50"/>
      <c r="H174" s="50"/>
      <c r="I174" s="36"/>
      <c r="J174" s="36"/>
      <c r="K174" s="36"/>
      <c r="L174" s="70"/>
      <c r="M174" s="71"/>
      <c r="N174" s="36"/>
      <c r="O174" s="39"/>
      <c r="P174" s="39"/>
      <c r="Q174" s="63"/>
      <c r="R174" s="39"/>
      <c r="S174" s="51"/>
    </row>
    <row r="175" spans="3:19">
      <c r="C175" s="34"/>
      <c r="D175" s="34"/>
      <c r="E175" s="34"/>
      <c r="F175" s="34"/>
      <c r="G175" s="50"/>
      <c r="H175" s="50"/>
      <c r="I175" s="36"/>
      <c r="J175" s="36"/>
      <c r="K175" s="36"/>
      <c r="L175" s="70"/>
      <c r="M175" s="71"/>
      <c r="N175" s="36"/>
      <c r="O175" s="39"/>
      <c r="P175" s="39"/>
      <c r="Q175" s="63"/>
      <c r="R175" s="39"/>
      <c r="S175" s="51"/>
    </row>
    <row r="176" spans="3:19">
      <c r="C176" s="34"/>
      <c r="D176" s="34"/>
      <c r="E176" s="34"/>
      <c r="F176" s="34"/>
      <c r="G176" s="50"/>
      <c r="H176" s="50"/>
      <c r="I176" s="36"/>
      <c r="J176" s="36"/>
      <c r="K176" s="36"/>
      <c r="L176" s="70"/>
      <c r="M176" s="71"/>
      <c r="N176" s="36"/>
      <c r="O176" s="39"/>
      <c r="P176" s="39"/>
      <c r="Q176" s="63"/>
      <c r="R176" s="39"/>
      <c r="S176" s="51"/>
    </row>
    <row r="177" spans="3:19">
      <c r="C177" s="34"/>
      <c r="D177" s="34"/>
      <c r="E177" s="34"/>
      <c r="F177" s="34"/>
      <c r="G177" s="50"/>
      <c r="H177" s="50"/>
      <c r="I177" s="36"/>
      <c r="J177" s="36"/>
      <c r="K177" s="36"/>
      <c r="L177" s="70"/>
      <c r="M177" s="71"/>
      <c r="N177" s="36"/>
      <c r="O177" s="39"/>
      <c r="P177" s="39"/>
      <c r="Q177" s="63"/>
      <c r="R177" s="39"/>
      <c r="S177" s="51"/>
    </row>
    <row r="178" spans="3:19">
      <c r="C178" s="34"/>
      <c r="D178" s="34"/>
      <c r="E178" s="34"/>
      <c r="F178" s="34"/>
      <c r="G178" s="50"/>
      <c r="H178" s="50"/>
      <c r="I178" s="36"/>
      <c r="J178" s="36"/>
      <c r="K178" s="36"/>
      <c r="L178" s="70"/>
      <c r="M178" s="71"/>
      <c r="N178" s="36"/>
      <c r="O178" s="39"/>
      <c r="P178" s="39"/>
      <c r="Q178" s="63"/>
      <c r="R178" s="39"/>
      <c r="S178" s="51"/>
    </row>
    <row r="179" spans="3:19">
      <c r="C179" s="34"/>
      <c r="D179" s="34"/>
      <c r="E179" s="34"/>
      <c r="F179" s="34"/>
      <c r="G179" s="50"/>
      <c r="H179" s="50"/>
      <c r="I179" s="36"/>
      <c r="J179" s="36"/>
      <c r="K179" s="36"/>
      <c r="L179" s="70"/>
      <c r="M179" s="71"/>
      <c r="N179" s="36"/>
      <c r="O179" s="39"/>
      <c r="P179" s="39"/>
      <c r="Q179" s="63"/>
      <c r="R179" s="39"/>
      <c r="S179" s="51"/>
    </row>
    <row r="180" spans="3:19">
      <c r="C180" s="34"/>
      <c r="D180" s="34"/>
      <c r="E180" s="34"/>
      <c r="F180" s="34"/>
      <c r="G180" s="50"/>
      <c r="H180" s="50"/>
      <c r="I180" s="36"/>
      <c r="J180" s="36"/>
      <c r="K180" s="36"/>
      <c r="L180" s="70"/>
      <c r="M180" s="71"/>
      <c r="N180" s="36"/>
      <c r="O180" s="39"/>
      <c r="P180" s="39"/>
      <c r="Q180" s="63"/>
      <c r="R180" s="39"/>
      <c r="S180" s="51"/>
    </row>
    <row r="181" spans="3:19">
      <c r="C181" s="34"/>
      <c r="D181" s="34"/>
      <c r="E181" s="34"/>
      <c r="F181" s="34"/>
      <c r="G181" s="50"/>
      <c r="H181" s="50"/>
      <c r="I181" s="36"/>
      <c r="J181" s="36"/>
      <c r="K181" s="36"/>
      <c r="L181" s="70"/>
      <c r="M181" s="71"/>
      <c r="N181" s="36"/>
      <c r="O181" s="39"/>
      <c r="P181" s="39"/>
      <c r="Q181" s="63"/>
      <c r="R181" s="39"/>
      <c r="S181" s="51"/>
    </row>
    <row r="182" spans="3:19">
      <c r="C182" s="34"/>
      <c r="D182" s="34"/>
      <c r="E182" s="34"/>
      <c r="F182" s="34"/>
      <c r="G182" s="50"/>
      <c r="H182" s="50"/>
      <c r="I182" s="36"/>
      <c r="J182" s="36"/>
      <c r="K182" s="36"/>
      <c r="L182" s="70"/>
      <c r="M182" s="71"/>
      <c r="N182" s="36"/>
      <c r="O182" s="39"/>
      <c r="P182" s="39"/>
      <c r="Q182" s="63"/>
      <c r="R182" s="39"/>
      <c r="S182" s="51"/>
    </row>
    <row r="183" spans="3:19">
      <c r="C183" s="34"/>
      <c r="D183" s="34"/>
      <c r="E183" s="34"/>
      <c r="F183" s="34"/>
      <c r="G183" s="50"/>
      <c r="H183" s="50"/>
      <c r="I183" s="36"/>
      <c r="J183" s="36"/>
      <c r="K183" s="36"/>
      <c r="L183" s="70"/>
      <c r="M183" s="71"/>
      <c r="N183" s="36"/>
      <c r="O183" s="39"/>
      <c r="P183" s="39"/>
      <c r="Q183" s="63"/>
      <c r="R183" s="39"/>
      <c r="S183" s="51"/>
    </row>
    <row r="184" spans="3:19">
      <c r="C184" s="34"/>
      <c r="D184" s="34"/>
      <c r="E184" s="34"/>
      <c r="F184" s="34"/>
      <c r="G184" s="50"/>
      <c r="H184" s="50"/>
      <c r="I184" s="36"/>
      <c r="J184" s="36"/>
      <c r="K184" s="36"/>
      <c r="L184" s="70"/>
      <c r="M184" s="71"/>
      <c r="N184" s="36"/>
      <c r="O184" s="39"/>
      <c r="P184" s="39"/>
      <c r="Q184" s="63"/>
      <c r="R184" s="39"/>
      <c r="S184" s="51"/>
    </row>
    <row r="185" spans="3:19">
      <c r="C185" s="34"/>
      <c r="D185" s="34"/>
      <c r="E185" s="34"/>
      <c r="F185" s="34"/>
      <c r="G185" s="50"/>
      <c r="H185" s="50"/>
      <c r="I185" s="36"/>
      <c r="J185" s="36"/>
      <c r="K185" s="36"/>
      <c r="L185" s="70"/>
      <c r="M185" s="71"/>
      <c r="N185" s="36"/>
      <c r="O185" s="39"/>
      <c r="P185" s="39"/>
      <c r="Q185" s="63"/>
      <c r="R185" s="39"/>
      <c r="S185" s="51"/>
    </row>
    <row r="186" spans="3:19">
      <c r="C186" s="34"/>
      <c r="D186" s="34"/>
      <c r="E186" s="34"/>
      <c r="F186" s="34"/>
      <c r="G186" s="50"/>
      <c r="H186" s="50"/>
      <c r="I186" s="36"/>
      <c r="J186" s="36"/>
      <c r="K186" s="36"/>
      <c r="L186" s="70"/>
      <c r="M186" s="71"/>
      <c r="N186" s="36"/>
      <c r="O186" s="39"/>
      <c r="P186" s="39"/>
      <c r="Q186" s="63"/>
      <c r="R186" s="39"/>
      <c r="S186" s="51"/>
    </row>
    <row r="187" spans="3:19">
      <c r="C187" s="34"/>
      <c r="D187" s="34"/>
      <c r="E187" s="34"/>
      <c r="F187" s="34"/>
      <c r="G187" s="50"/>
      <c r="H187" s="50"/>
      <c r="I187" s="36"/>
      <c r="J187" s="36"/>
      <c r="K187" s="36"/>
      <c r="L187" s="70"/>
      <c r="M187" s="71"/>
      <c r="N187" s="36"/>
      <c r="O187" s="39"/>
      <c r="P187" s="39"/>
      <c r="Q187" s="63"/>
      <c r="R187" s="39"/>
      <c r="S187" s="51"/>
    </row>
    <row r="188" spans="3:19">
      <c r="C188" s="34"/>
      <c r="D188" s="34"/>
      <c r="E188" s="34"/>
      <c r="F188" s="34"/>
      <c r="G188" s="50"/>
      <c r="H188" s="50"/>
      <c r="I188" s="36"/>
      <c r="J188" s="36"/>
      <c r="K188" s="36"/>
      <c r="L188" s="70"/>
      <c r="M188" s="36" t="str">
        <f>IF(ISNUMBER(#REF!),1000/(2*#REF!)*$M$3,"")</f>
        <v/>
      </c>
      <c r="N188" s="36"/>
      <c r="O188" s="39"/>
      <c r="P188" s="39"/>
      <c r="Q188" s="36"/>
      <c r="R188" s="39"/>
      <c r="S188" s="51"/>
    </row>
    <row r="189" spans="3:19">
      <c r="C189" s="34"/>
      <c r="D189" s="34"/>
      <c r="E189" s="34"/>
      <c r="F189" s="34"/>
      <c r="G189" s="50"/>
      <c r="H189" s="50"/>
      <c r="I189" s="36"/>
      <c r="J189" s="36"/>
      <c r="K189" s="36"/>
      <c r="L189" s="70"/>
      <c r="M189" s="36" t="str">
        <f>IF(ISNUMBER(#REF!),1000/(2*#REF!)*$M$3,"")</f>
        <v/>
      </c>
      <c r="N189" s="36"/>
      <c r="O189" s="39"/>
      <c r="P189" s="39"/>
      <c r="Q189" s="36"/>
      <c r="R189" s="39"/>
      <c r="S189" s="51"/>
    </row>
    <row r="190" spans="3:19">
      <c r="C190" s="34"/>
      <c r="D190" s="34"/>
      <c r="E190" s="34"/>
      <c r="F190" s="34"/>
      <c r="G190" s="50"/>
      <c r="H190" s="50"/>
      <c r="I190" s="36"/>
      <c r="J190" s="36"/>
      <c r="K190" s="36"/>
      <c r="L190" s="70"/>
      <c r="M190" s="36" t="str">
        <f>IF(ISNUMBER(#REF!),1000/(2*#REF!)*$M$3,"")</f>
        <v/>
      </c>
      <c r="N190" s="36"/>
      <c r="O190" s="39"/>
      <c r="P190" s="39"/>
      <c r="Q190" s="36"/>
      <c r="R190" s="39"/>
      <c r="S190" s="51"/>
    </row>
    <row r="191" spans="3:19">
      <c r="C191" s="34"/>
      <c r="D191" s="34"/>
      <c r="E191" s="34"/>
      <c r="F191" s="34"/>
      <c r="G191" s="50"/>
      <c r="H191" s="50"/>
      <c r="I191" s="36"/>
      <c r="J191" s="36"/>
      <c r="K191" s="36"/>
      <c r="L191" s="70"/>
      <c r="M191" s="36" t="str">
        <f>IF(ISNUMBER(#REF!),1000/(2*#REF!)*$M$3,"")</f>
        <v/>
      </c>
      <c r="N191" s="36"/>
      <c r="O191" s="39"/>
      <c r="P191" s="39"/>
      <c r="Q191" s="36"/>
      <c r="R191" s="39"/>
      <c r="S191" s="51"/>
    </row>
    <row r="192" spans="3:19">
      <c r="C192" s="34"/>
      <c r="D192" s="34"/>
      <c r="E192" s="34"/>
      <c r="F192" s="34"/>
      <c r="G192" s="50"/>
      <c r="H192" s="50"/>
      <c r="I192" s="36"/>
      <c r="J192" s="36"/>
      <c r="K192" s="36"/>
      <c r="L192" s="70"/>
      <c r="M192" s="36" t="str">
        <f>IF(ISNUMBER(#REF!),1000/(2*#REF!)*$M$3,"")</f>
        <v/>
      </c>
      <c r="N192" s="36"/>
      <c r="O192" s="39"/>
      <c r="P192" s="39"/>
      <c r="Q192" s="36"/>
      <c r="R192" s="39"/>
      <c r="S192" s="51"/>
    </row>
    <row r="193" spans="3:19">
      <c r="C193" s="34"/>
      <c r="D193" s="34"/>
      <c r="E193" s="34"/>
      <c r="F193" s="34"/>
      <c r="G193" s="50"/>
      <c r="H193" s="50"/>
      <c r="I193" s="36"/>
      <c r="J193" s="36"/>
      <c r="K193" s="36"/>
      <c r="L193" s="70"/>
      <c r="M193" s="36" t="str">
        <f>IF(ISNUMBER(#REF!),1000/(2*#REF!)*$M$3,"")</f>
        <v/>
      </c>
      <c r="N193" s="36"/>
      <c r="O193" s="39"/>
      <c r="P193" s="39"/>
      <c r="Q193" s="36"/>
      <c r="R193" s="39"/>
      <c r="S193" s="51"/>
    </row>
    <row r="194" spans="3:19">
      <c r="C194" s="34"/>
      <c r="D194" s="34"/>
      <c r="E194" s="34"/>
      <c r="F194" s="34"/>
      <c r="G194" s="50"/>
      <c r="H194" s="50"/>
      <c r="I194" s="36"/>
      <c r="J194" s="36"/>
      <c r="K194" s="36"/>
      <c r="L194" s="70"/>
      <c r="M194" s="36" t="str">
        <f>IF(ISNUMBER(#REF!),1000/(2*#REF!)*$M$3,"")</f>
        <v/>
      </c>
      <c r="N194" s="36"/>
      <c r="O194" s="39"/>
      <c r="P194" s="39"/>
      <c r="Q194" s="36"/>
      <c r="R194" s="39"/>
      <c r="S194" s="51"/>
    </row>
    <row r="195" spans="3:19">
      <c r="C195" s="34"/>
      <c r="D195" s="34"/>
      <c r="E195" s="34"/>
      <c r="F195" s="34"/>
      <c r="G195" s="50"/>
      <c r="H195" s="50"/>
      <c r="I195" s="36"/>
      <c r="J195" s="36"/>
      <c r="K195" s="36"/>
      <c r="L195" s="70"/>
      <c r="M195" s="36" t="str">
        <f>IF(ISNUMBER(#REF!),1000/(2*#REF!)*$M$3,"")</f>
        <v/>
      </c>
      <c r="N195" s="36"/>
      <c r="O195" s="39"/>
      <c r="P195" s="39"/>
      <c r="Q195" s="36"/>
      <c r="R195" s="39"/>
      <c r="S195" s="51"/>
    </row>
    <row r="196" spans="3:19">
      <c r="C196" s="34"/>
      <c r="D196" s="34"/>
      <c r="E196" s="34"/>
      <c r="F196" s="34"/>
      <c r="G196" s="50"/>
      <c r="H196" s="50"/>
      <c r="I196" s="36"/>
      <c r="J196" s="36"/>
      <c r="K196" s="36"/>
      <c r="L196" s="70"/>
      <c r="M196" s="36" t="str">
        <f>IF(ISNUMBER(#REF!),1000/(2*#REF!)*$M$3,"")</f>
        <v/>
      </c>
      <c r="N196" s="36"/>
      <c r="O196" s="39"/>
      <c r="P196" s="39"/>
      <c r="Q196" s="36"/>
      <c r="R196" s="39"/>
      <c r="S196" s="51"/>
    </row>
    <row r="197" spans="3:19">
      <c r="C197" s="34"/>
      <c r="D197" s="34"/>
      <c r="E197" s="34"/>
      <c r="F197" s="34"/>
      <c r="G197" s="50"/>
      <c r="H197" s="50"/>
      <c r="I197" s="36"/>
      <c r="J197" s="36"/>
      <c r="K197" s="36"/>
      <c r="L197" s="70"/>
      <c r="M197" s="36" t="str">
        <f>IF(ISNUMBER(#REF!),1000/(2*#REF!)*$M$3,"")</f>
        <v/>
      </c>
      <c r="N197" s="36"/>
      <c r="O197" s="39"/>
      <c r="P197" s="39"/>
      <c r="Q197" s="36"/>
      <c r="R197" s="39"/>
      <c r="S197" s="51"/>
    </row>
    <row r="198" spans="3:19">
      <c r="C198" s="34"/>
      <c r="D198" s="34"/>
      <c r="E198" s="34"/>
      <c r="F198" s="34"/>
      <c r="G198" s="50"/>
      <c r="H198" s="50"/>
      <c r="I198" s="36"/>
      <c r="J198" s="36"/>
      <c r="K198" s="36"/>
      <c r="L198" s="70"/>
      <c r="M198" s="36" t="str">
        <f>IF(ISNUMBER(#REF!),1000/(2*#REF!)*$M$3,"")</f>
        <v/>
      </c>
      <c r="N198" s="36"/>
      <c r="O198" s="39"/>
      <c r="P198" s="39"/>
      <c r="Q198" s="36"/>
      <c r="R198" s="39"/>
      <c r="S198" s="51"/>
    </row>
    <row r="199" spans="3:19">
      <c r="C199" s="34"/>
      <c r="D199" s="34"/>
      <c r="E199" s="34"/>
      <c r="F199" s="34"/>
      <c r="G199" s="50"/>
      <c r="H199" s="50"/>
      <c r="I199" s="36"/>
      <c r="J199" s="36"/>
      <c r="K199" s="36"/>
      <c r="L199" s="70"/>
      <c r="M199" s="36" t="str">
        <f>IF(ISNUMBER(#REF!),1000/(2*#REF!)*$M$3,"")</f>
        <v/>
      </c>
      <c r="N199" s="36"/>
      <c r="O199" s="39"/>
      <c r="P199" s="39"/>
      <c r="Q199" s="36"/>
      <c r="R199" s="39"/>
      <c r="S199" s="51"/>
    </row>
    <row r="200" spans="3:19">
      <c r="C200" s="34"/>
      <c r="D200" s="34"/>
      <c r="E200" s="34"/>
      <c r="F200" s="34"/>
      <c r="G200" s="50"/>
      <c r="H200" s="50"/>
      <c r="I200" s="36"/>
      <c r="J200" s="36"/>
      <c r="K200" s="36"/>
      <c r="L200" s="70"/>
      <c r="M200" s="36" t="str">
        <f>IF(ISNUMBER(#REF!),1000/(2*#REF!)*$M$3,"")</f>
        <v/>
      </c>
      <c r="N200" s="36"/>
      <c r="O200" s="39"/>
      <c r="P200" s="39"/>
      <c r="Q200" s="36"/>
      <c r="R200" s="39"/>
      <c r="S200" s="51"/>
    </row>
    <row r="201" spans="3:19">
      <c r="C201" s="34"/>
      <c r="D201" s="34"/>
      <c r="E201" s="34"/>
      <c r="F201" s="34"/>
      <c r="G201" s="50"/>
      <c r="H201" s="50"/>
      <c r="I201" s="36"/>
      <c r="J201" s="36"/>
      <c r="K201" s="36"/>
      <c r="L201" s="70"/>
      <c r="M201" s="36" t="str">
        <f>IF(ISNUMBER(#REF!),1000/(2*#REF!)*$M$3,"")</f>
        <v/>
      </c>
      <c r="N201" s="36"/>
      <c r="O201" s="39"/>
      <c r="P201" s="39"/>
      <c r="Q201" s="36"/>
      <c r="R201" s="39"/>
      <c r="S201" s="51"/>
    </row>
    <row r="202" spans="3:19">
      <c r="C202" s="34"/>
      <c r="D202" s="34"/>
      <c r="E202" s="34"/>
      <c r="F202" s="34"/>
      <c r="G202" s="50"/>
      <c r="H202" s="50"/>
      <c r="I202" s="36"/>
      <c r="J202" s="36"/>
      <c r="K202" s="36"/>
      <c r="L202" s="70"/>
      <c r="M202" s="36" t="str">
        <f>IF(ISNUMBER(#REF!),1000/(2*#REF!)*$M$3,"")</f>
        <v/>
      </c>
      <c r="N202" s="36"/>
      <c r="O202" s="39"/>
      <c r="P202" s="39"/>
      <c r="Q202" s="36"/>
      <c r="R202" s="39"/>
      <c r="S202" s="51"/>
    </row>
    <row r="203" spans="3:19">
      <c r="C203" s="34"/>
      <c r="D203" s="34"/>
      <c r="E203" s="34"/>
      <c r="F203" s="34"/>
      <c r="G203" s="50"/>
      <c r="H203" s="50"/>
      <c r="I203" s="36"/>
      <c r="J203" s="36"/>
      <c r="K203" s="36"/>
      <c r="L203" s="70"/>
      <c r="M203" s="36" t="str">
        <f>IF(ISNUMBER(#REF!),1000/(2*#REF!)*$M$3,"")</f>
        <v/>
      </c>
      <c r="N203" s="36"/>
      <c r="O203" s="39"/>
      <c r="P203" s="39"/>
      <c r="Q203" s="36"/>
      <c r="R203" s="39"/>
      <c r="S203" s="51"/>
    </row>
    <row r="204" spans="3:19">
      <c r="C204" s="34"/>
      <c r="D204" s="34"/>
      <c r="E204" s="34"/>
      <c r="F204" s="34"/>
      <c r="G204" s="50"/>
      <c r="H204" s="50"/>
      <c r="I204" s="36"/>
      <c r="J204" s="36"/>
      <c r="K204" s="36"/>
      <c r="L204" s="70"/>
      <c r="M204" s="36" t="str">
        <f>IF(ISNUMBER(#REF!),1000/(2*#REF!)*$M$3,"")</f>
        <v/>
      </c>
      <c r="N204" s="36"/>
      <c r="O204" s="39"/>
      <c r="P204" s="39"/>
      <c r="Q204" s="36"/>
      <c r="R204" s="39"/>
      <c r="S204" s="51"/>
    </row>
    <row r="205" spans="3:19">
      <c r="C205" s="34"/>
      <c r="D205" s="34"/>
      <c r="E205" s="34"/>
      <c r="F205" s="34"/>
      <c r="G205" s="50"/>
      <c r="H205" s="50"/>
      <c r="I205" s="36"/>
      <c r="J205" s="36"/>
      <c r="K205" s="36"/>
      <c r="L205" s="70"/>
      <c r="M205" s="36" t="str">
        <f>IF(ISNUMBER(#REF!),1000/(2*#REF!)*$M$3,"")</f>
        <v/>
      </c>
      <c r="N205" s="36"/>
      <c r="O205" s="39"/>
      <c r="P205" s="39"/>
      <c r="Q205" s="36"/>
      <c r="R205" s="39"/>
      <c r="S205" s="51"/>
    </row>
    <row r="206" spans="3:19">
      <c r="C206" s="34"/>
      <c r="D206" s="34"/>
      <c r="E206" s="34"/>
      <c r="F206" s="34"/>
      <c r="G206" s="50"/>
      <c r="H206" s="50"/>
      <c r="I206" s="36"/>
      <c r="J206" s="36"/>
      <c r="K206" s="36"/>
      <c r="L206" s="70"/>
      <c r="M206" s="36" t="str">
        <f>IF(ISNUMBER(#REF!),1000/(2*#REF!)*$M$3,"")</f>
        <v/>
      </c>
      <c r="N206" s="36"/>
      <c r="O206" s="39"/>
      <c r="P206" s="39"/>
      <c r="Q206" s="36"/>
      <c r="R206" s="39"/>
      <c r="S206" s="51"/>
    </row>
    <row r="207" spans="3:19">
      <c r="C207" s="34"/>
      <c r="D207" s="34"/>
      <c r="E207" s="34"/>
      <c r="F207" s="34"/>
      <c r="G207" s="50"/>
      <c r="H207" s="50"/>
      <c r="I207" s="36"/>
      <c r="J207" s="36"/>
      <c r="K207" s="36"/>
      <c r="L207" s="70"/>
      <c r="M207" s="36" t="str">
        <f>IF(ISNUMBER(#REF!),1000/(2*#REF!)*$M$3,"")</f>
        <v/>
      </c>
      <c r="N207" s="36"/>
      <c r="O207" s="39"/>
      <c r="P207" s="39"/>
      <c r="Q207" s="36"/>
      <c r="R207" s="39"/>
      <c r="S207" s="51"/>
    </row>
    <row r="208" spans="3:19">
      <c r="C208" s="34"/>
      <c r="D208" s="34"/>
      <c r="E208" s="34"/>
      <c r="F208" s="34"/>
      <c r="G208" s="50"/>
      <c r="H208" s="50"/>
      <c r="I208" s="36"/>
      <c r="J208" s="36"/>
      <c r="K208" s="36"/>
      <c r="L208" s="70"/>
      <c r="M208" s="36"/>
      <c r="N208" s="36"/>
      <c r="O208" s="36"/>
      <c r="P208" s="36"/>
      <c r="Q208" s="36"/>
      <c r="R208" s="36"/>
      <c r="S208" s="51"/>
    </row>
    <row r="209" spans="3:19">
      <c r="C209" s="34"/>
      <c r="D209" s="34"/>
      <c r="E209" s="34"/>
      <c r="F209" s="34"/>
      <c r="G209" s="50"/>
      <c r="H209" s="50"/>
      <c r="I209" s="36"/>
      <c r="J209" s="36"/>
      <c r="K209" s="36"/>
      <c r="L209" s="70"/>
      <c r="M209" s="36"/>
      <c r="N209" s="36"/>
      <c r="O209" s="36"/>
      <c r="P209" s="36"/>
      <c r="Q209" s="36"/>
      <c r="R209" s="36"/>
      <c r="S209" s="51"/>
    </row>
    <row r="210" spans="3:19">
      <c r="C210" s="34"/>
      <c r="D210" s="34"/>
      <c r="E210" s="34"/>
      <c r="F210" s="34"/>
      <c r="G210" s="50"/>
      <c r="H210" s="50"/>
      <c r="I210" s="36"/>
      <c r="J210" s="36"/>
      <c r="K210" s="36"/>
      <c r="L210" s="70"/>
      <c r="M210" s="36"/>
      <c r="N210" s="36"/>
      <c r="O210" s="36"/>
      <c r="P210" s="36"/>
      <c r="Q210" s="36"/>
      <c r="R210" s="36"/>
      <c r="S210" s="51"/>
    </row>
    <row r="211" spans="3:19">
      <c r="C211" s="34"/>
      <c r="D211" s="34"/>
      <c r="E211" s="34"/>
      <c r="F211" s="34"/>
      <c r="G211" s="50"/>
      <c r="H211" s="50"/>
      <c r="I211" s="36"/>
      <c r="J211" s="36"/>
      <c r="K211" s="36"/>
      <c r="L211" s="70"/>
      <c r="M211" s="36"/>
      <c r="N211" s="36"/>
      <c r="O211" s="36"/>
      <c r="P211" s="36"/>
      <c r="Q211" s="36"/>
      <c r="R211" s="36"/>
      <c r="S211" s="69"/>
    </row>
    <row r="212" spans="3:19">
      <c r="C212" s="34"/>
      <c r="D212" s="34"/>
      <c r="E212" s="34"/>
      <c r="F212" s="34"/>
      <c r="G212" s="50"/>
      <c r="H212" s="50"/>
      <c r="I212" s="36"/>
      <c r="J212" s="36"/>
      <c r="K212" s="36"/>
      <c r="L212" s="70"/>
      <c r="M212" s="36"/>
      <c r="N212" s="36"/>
      <c r="O212" s="36"/>
      <c r="P212" s="36"/>
      <c r="Q212" s="36"/>
      <c r="R212" s="36"/>
      <c r="S212" s="51"/>
    </row>
    <row r="213" spans="3:19">
      <c r="C213" s="34"/>
      <c r="D213" s="34"/>
      <c r="E213" s="34"/>
      <c r="F213" s="34"/>
      <c r="G213" s="50"/>
      <c r="H213" s="50"/>
      <c r="I213" s="36"/>
      <c r="J213" s="36"/>
      <c r="K213" s="36"/>
      <c r="L213" s="70"/>
      <c r="M213" s="36"/>
      <c r="N213" s="36"/>
      <c r="O213" s="36"/>
      <c r="P213" s="36"/>
      <c r="Q213" s="36"/>
      <c r="R213" s="36"/>
      <c r="S213" s="51"/>
    </row>
    <row r="214" spans="3:19">
      <c r="C214" s="34"/>
      <c r="D214" s="34"/>
      <c r="E214" s="34"/>
      <c r="F214" s="34"/>
      <c r="G214" s="50"/>
      <c r="H214" s="50"/>
      <c r="I214" s="36"/>
      <c r="J214" s="36"/>
      <c r="K214" s="36"/>
      <c r="L214" s="70"/>
      <c r="M214" s="36"/>
      <c r="N214" s="36"/>
      <c r="O214" s="36"/>
      <c r="P214" s="36"/>
      <c r="Q214" s="36"/>
      <c r="R214" s="36"/>
      <c r="S214" s="51"/>
    </row>
    <row r="215" spans="3:19">
      <c r="C215" s="34"/>
      <c r="D215" s="34"/>
      <c r="E215" s="34"/>
      <c r="F215" s="34"/>
      <c r="G215" s="50"/>
      <c r="H215" s="50"/>
      <c r="I215" s="36"/>
      <c r="J215" s="36"/>
      <c r="K215" s="36"/>
      <c r="L215" s="70"/>
      <c r="M215" s="36"/>
      <c r="N215" s="36"/>
      <c r="O215" s="36"/>
      <c r="P215" s="36"/>
      <c r="Q215" s="36"/>
      <c r="R215" s="36"/>
      <c r="S215" s="51"/>
    </row>
    <row r="216" spans="3:19">
      <c r="C216" s="34"/>
      <c r="D216" s="34"/>
      <c r="E216" s="34"/>
      <c r="F216" s="34"/>
      <c r="G216" s="50"/>
      <c r="H216" s="50"/>
      <c r="I216" s="36"/>
      <c r="J216" s="36"/>
      <c r="K216" s="36"/>
      <c r="L216" s="70"/>
      <c r="M216" s="36"/>
      <c r="N216" s="36"/>
      <c r="O216" s="36"/>
      <c r="P216" s="36"/>
      <c r="Q216" s="36"/>
      <c r="R216" s="36"/>
      <c r="S216" s="51"/>
    </row>
    <row r="217" spans="3:19">
      <c r="C217" s="34"/>
      <c r="D217" s="34"/>
      <c r="E217" s="34"/>
      <c r="F217" s="34"/>
      <c r="G217" s="50"/>
      <c r="H217" s="50"/>
      <c r="I217" s="36"/>
      <c r="J217" s="36"/>
      <c r="K217" s="36"/>
      <c r="L217" s="70"/>
      <c r="M217" s="36"/>
      <c r="N217" s="36"/>
      <c r="O217" s="36"/>
      <c r="P217" s="36"/>
      <c r="Q217" s="36"/>
      <c r="R217" s="36"/>
      <c r="S217" s="51"/>
    </row>
    <row r="218" spans="3:19">
      <c r="C218" s="34"/>
      <c r="D218" s="34"/>
      <c r="E218" s="34"/>
      <c r="F218" s="34"/>
      <c r="G218" s="50"/>
      <c r="H218" s="50"/>
      <c r="I218" s="36"/>
      <c r="J218" s="36"/>
      <c r="K218" s="36"/>
      <c r="L218" s="70"/>
      <c r="M218" s="36"/>
      <c r="N218" s="36"/>
      <c r="O218" s="36"/>
      <c r="P218" s="36"/>
      <c r="Q218" s="36"/>
      <c r="R218" s="36"/>
      <c r="S218" s="51"/>
    </row>
    <row r="219" spans="3:19">
      <c r="C219" s="34"/>
      <c r="D219" s="34"/>
      <c r="E219" s="34"/>
      <c r="F219" s="34"/>
      <c r="G219" s="50"/>
      <c r="H219" s="50"/>
      <c r="I219" s="36"/>
      <c r="J219" s="36"/>
      <c r="K219" s="36"/>
      <c r="L219" s="70"/>
      <c r="M219" s="36"/>
      <c r="N219" s="36"/>
      <c r="O219" s="36"/>
      <c r="P219" s="36"/>
      <c r="Q219" s="36"/>
      <c r="R219" s="36"/>
      <c r="S219" s="51"/>
    </row>
    <row r="220" spans="3:19">
      <c r="C220" s="34"/>
      <c r="D220" s="34"/>
      <c r="E220" s="34"/>
      <c r="F220" s="34"/>
      <c r="G220" s="50"/>
      <c r="H220" s="50"/>
      <c r="I220" s="36"/>
      <c r="J220" s="36"/>
      <c r="K220" s="36"/>
      <c r="L220" s="70"/>
      <c r="M220" s="36"/>
      <c r="N220" s="36"/>
      <c r="O220" s="36"/>
      <c r="P220" s="36"/>
      <c r="Q220" s="36"/>
      <c r="R220" s="36"/>
      <c r="S220" s="51"/>
    </row>
    <row r="221" spans="3:19">
      <c r="C221" s="34"/>
      <c r="D221" s="34"/>
      <c r="E221" s="34"/>
      <c r="F221" s="34"/>
      <c r="G221" s="50"/>
      <c r="H221" s="50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51"/>
    </row>
    <row r="222" spans="3:19">
      <c r="C222" s="34"/>
      <c r="D222" s="34"/>
      <c r="E222" s="34"/>
      <c r="F222" s="34"/>
      <c r="G222" s="50"/>
      <c r="H222" s="50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51"/>
    </row>
    <row r="223" spans="3:19">
      <c r="C223" s="34"/>
      <c r="D223" s="34"/>
      <c r="E223" s="34"/>
      <c r="F223" s="34"/>
      <c r="G223" s="50"/>
      <c r="H223" s="50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51"/>
    </row>
    <row r="224" spans="3:19">
      <c r="C224" s="34"/>
      <c r="D224" s="34"/>
      <c r="E224" s="34"/>
      <c r="F224" s="34"/>
      <c r="G224" s="50"/>
      <c r="H224" s="50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51"/>
    </row>
    <row r="225" spans="3:19">
      <c r="C225" s="34"/>
      <c r="D225" s="34"/>
      <c r="E225" s="34"/>
      <c r="F225" s="34"/>
      <c r="G225" s="50"/>
      <c r="H225" s="50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51"/>
    </row>
    <row r="226" spans="3:19">
      <c r="C226" s="34"/>
      <c r="D226" s="34"/>
      <c r="E226" s="34"/>
      <c r="F226" s="34"/>
      <c r="G226" s="50"/>
      <c r="H226" s="50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51"/>
    </row>
    <row r="227" spans="3:19">
      <c r="C227" s="34"/>
      <c r="D227" s="34"/>
      <c r="E227" s="34"/>
      <c r="F227" s="34"/>
      <c r="G227" s="50"/>
      <c r="H227" s="50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51"/>
    </row>
    <row r="228" spans="3:19">
      <c r="C228" s="34"/>
      <c r="D228" s="34"/>
      <c r="E228" s="34"/>
      <c r="F228" s="34"/>
      <c r="G228" s="50"/>
      <c r="H228" s="50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51"/>
    </row>
    <row r="229" spans="3:19">
      <c r="C229" s="34"/>
      <c r="D229" s="34"/>
      <c r="E229" s="34"/>
      <c r="F229" s="34"/>
      <c r="G229" s="50"/>
      <c r="H229" s="50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51"/>
    </row>
    <row r="230" spans="3:19">
      <c r="C230" s="34"/>
      <c r="D230" s="34"/>
      <c r="E230" s="34"/>
      <c r="F230" s="34"/>
      <c r="G230" s="50"/>
      <c r="H230" s="50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51"/>
    </row>
    <row r="231" spans="3:19">
      <c r="C231" s="34"/>
      <c r="D231" s="34"/>
      <c r="E231" s="34"/>
      <c r="F231" s="34"/>
      <c r="G231" s="50"/>
      <c r="H231" s="50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51"/>
    </row>
    <row r="232" spans="3:19">
      <c r="C232" s="34"/>
      <c r="D232" s="34"/>
      <c r="E232" s="34"/>
      <c r="F232" s="34"/>
      <c r="G232" s="50"/>
      <c r="H232" s="50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51"/>
    </row>
    <row r="233" spans="3:19">
      <c r="C233" s="34"/>
      <c r="D233" s="34"/>
      <c r="E233" s="34"/>
      <c r="F233" s="34"/>
      <c r="G233" s="50"/>
      <c r="H233" s="50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51"/>
    </row>
    <row r="234" spans="3:19">
      <c r="C234" s="34"/>
      <c r="D234" s="34"/>
      <c r="E234" s="34"/>
      <c r="F234" s="34"/>
      <c r="G234" s="50"/>
      <c r="H234" s="50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51"/>
    </row>
    <row r="235" spans="3:19">
      <c r="C235" s="34"/>
      <c r="D235" s="34"/>
      <c r="E235" s="34"/>
      <c r="F235" s="34"/>
      <c r="G235" s="50"/>
      <c r="H235" s="50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51"/>
    </row>
    <row r="236" spans="3:19">
      <c r="C236" s="34"/>
      <c r="D236" s="34"/>
      <c r="E236" s="34"/>
      <c r="F236" s="34"/>
      <c r="G236" s="50"/>
      <c r="H236" s="50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51"/>
    </row>
    <row r="237" spans="3:19">
      <c r="C237" s="34"/>
      <c r="D237" s="34"/>
      <c r="E237" s="34"/>
      <c r="F237" s="34"/>
      <c r="G237" s="50"/>
      <c r="H237" s="50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51"/>
    </row>
    <row r="238" spans="3:19">
      <c r="C238" s="34"/>
      <c r="D238" s="34"/>
      <c r="E238" s="34"/>
      <c r="F238" s="34"/>
      <c r="G238" s="50"/>
      <c r="H238" s="50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51"/>
    </row>
    <row r="239" spans="3:19">
      <c r="C239" s="34"/>
      <c r="D239" s="34"/>
      <c r="E239" s="34"/>
      <c r="F239" s="34"/>
      <c r="G239" s="50"/>
      <c r="H239" s="50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51"/>
    </row>
    <row r="240" spans="3:19">
      <c r="C240" s="34"/>
      <c r="D240" s="34"/>
      <c r="E240" s="34"/>
      <c r="F240" s="34"/>
      <c r="G240" s="50"/>
      <c r="H240" s="50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51"/>
    </row>
    <row r="241" spans="3:19">
      <c r="C241" s="34"/>
      <c r="D241" s="34"/>
      <c r="E241" s="34"/>
      <c r="F241" s="34"/>
      <c r="G241" s="50"/>
      <c r="H241" s="50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51"/>
    </row>
    <row r="242" spans="3:19">
      <c r="C242" s="34"/>
      <c r="D242" s="34"/>
      <c r="E242" s="34"/>
      <c r="F242" s="34"/>
      <c r="G242" s="50"/>
      <c r="H242" s="50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51"/>
    </row>
    <row r="243" spans="3:19">
      <c r="C243" s="34"/>
      <c r="D243" s="34"/>
      <c r="E243" s="34"/>
      <c r="F243" s="34"/>
      <c r="G243" s="50"/>
      <c r="H243" s="50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51"/>
    </row>
    <row r="244" spans="3:19">
      <c r="C244" s="34"/>
      <c r="D244" s="34"/>
      <c r="E244" s="34"/>
      <c r="F244" s="34"/>
      <c r="G244" s="50"/>
      <c r="H244" s="50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51"/>
    </row>
    <row r="245" spans="3:19">
      <c r="C245" s="34"/>
      <c r="D245" s="34"/>
      <c r="E245" s="34"/>
      <c r="F245" s="34"/>
      <c r="G245" s="50"/>
      <c r="H245" s="50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51"/>
    </row>
    <row r="246" spans="3:19">
      <c r="C246" s="34"/>
      <c r="D246" s="34"/>
      <c r="E246" s="34"/>
      <c r="F246" s="34"/>
      <c r="G246" s="50"/>
      <c r="H246" s="50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51"/>
    </row>
    <row r="247" spans="3:19">
      <c r="C247" s="34"/>
      <c r="D247" s="34"/>
      <c r="E247" s="34"/>
      <c r="F247" s="34"/>
      <c r="G247" s="50"/>
      <c r="H247" s="50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51"/>
    </row>
    <row r="248" spans="3:19">
      <c r="C248" s="34"/>
      <c r="D248" s="34"/>
      <c r="E248" s="34"/>
      <c r="F248" s="34"/>
      <c r="G248" s="50"/>
      <c r="H248" s="50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51"/>
    </row>
    <row r="249" spans="3:19">
      <c r="C249" s="34"/>
      <c r="D249" s="34"/>
      <c r="E249" s="34"/>
      <c r="F249" s="34"/>
      <c r="G249" s="50"/>
      <c r="H249" s="50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51"/>
    </row>
    <row r="250" spans="3:19">
      <c r="C250" s="34"/>
      <c r="D250" s="34"/>
      <c r="E250" s="34"/>
      <c r="F250" s="34"/>
      <c r="G250" s="50"/>
      <c r="H250" s="50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51"/>
    </row>
    <row r="251" spans="3:19">
      <c r="C251" s="34"/>
      <c r="D251" s="34"/>
      <c r="E251" s="34"/>
      <c r="F251" s="34"/>
      <c r="G251" s="50"/>
      <c r="H251" s="50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51"/>
    </row>
    <row r="252" spans="3:19">
      <c r="C252" s="34"/>
      <c r="D252" s="34"/>
      <c r="E252" s="34"/>
      <c r="F252" s="34"/>
      <c r="G252" s="50"/>
      <c r="H252" s="50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51"/>
    </row>
    <row r="253" spans="3:19">
      <c r="C253" s="34"/>
      <c r="D253" s="34"/>
      <c r="E253" s="34"/>
      <c r="F253" s="34"/>
      <c r="G253" s="50"/>
      <c r="H253" s="50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51"/>
    </row>
    <row r="254" spans="3:19">
      <c r="C254" s="34"/>
      <c r="D254" s="34"/>
      <c r="E254" s="34"/>
      <c r="F254" s="34"/>
      <c r="G254" s="50"/>
      <c r="H254" s="50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51"/>
    </row>
    <row r="255" spans="3:19">
      <c r="C255" s="34"/>
      <c r="D255" s="34"/>
      <c r="E255" s="34"/>
      <c r="F255" s="34"/>
      <c r="G255" s="50"/>
      <c r="H255" s="50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51"/>
    </row>
    <row r="256" spans="3:19">
      <c r="C256" s="34"/>
      <c r="D256" s="34"/>
      <c r="E256" s="34"/>
      <c r="F256" s="34"/>
      <c r="G256" s="50"/>
      <c r="H256" s="50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51"/>
    </row>
    <row r="257" spans="3:19">
      <c r="C257" s="34"/>
      <c r="D257" s="34"/>
      <c r="E257" s="34"/>
      <c r="F257" s="34"/>
      <c r="G257" s="50"/>
      <c r="H257" s="50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51"/>
    </row>
    <row r="258" spans="3:19">
      <c r="C258" s="34"/>
      <c r="D258" s="34"/>
      <c r="E258" s="34"/>
      <c r="F258" s="34"/>
      <c r="G258" s="50"/>
      <c r="H258" s="50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51"/>
    </row>
    <row r="259" spans="3:19">
      <c r="C259" s="34"/>
      <c r="D259" s="34"/>
      <c r="E259" s="34"/>
      <c r="F259" s="34"/>
      <c r="G259" s="50"/>
      <c r="H259" s="50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51"/>
    </row>
    <row r="260" spans="3:19">
      <c r="C260" s="34"/>
      <c r="D260" s="34"/>
      <c r="E260" s="34"/>
      <c r="F260" s="34"/>
      <c r="G260" s="50"/>
      <c r="H260" s="50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51"/>
    </row>
    <row r="261" spans="3:19">
      <c r="C261" s="34"/>
      <c r="D261" s="34"/>
      <c r="E261" s="34"/>
      <c r="F261" s="34"/>
      <c r="G261" s="50"/>
      <c r="H261" s="50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51"/>
    </row>
    <row r="262" spans="3:19">
      <c r="C262" s="34"/>
      <c r="D262" s="34"/>
      <c r="E262" s="34"/>
      <c r="F262" s="34"/>
      <c r="G262" s="50"/>
      <c r="H262" s="50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51"/>
    </row>
    <row r="263" spans="3:19">
      <c r="C263" s="34"/>
      <c r="D263" s="34"/>
      <c r="E263" s="34"/>
      <c r="F263" s="34"/>
      <c r="G263" s="50"/>
      <c r="H263" s="50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51"/>
    </row>
    <row r="264" spans="3:19">
      <c r="C264" s="34"/>
      <c r="D264" s="34"/>
      <c r="E264" s="34"/>
      <c r="F264" s="34"/>
      <c r="G264" s="50"/>
      <c r="H264" s="50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51"/>
    </row>
    <row r="265" spans="3:19">
      <c r="C265" s="34"/>
      <c r="D265" s="34"/>
      <c r="E265" s="34"/>
      <c r="F265" s="34"/>
      <c r="G265" s="50"/>
      <c r="H265" s="50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51"/>
    </row>
    <row r="266" spans="3:19">
      <c r="C266" s="34"/>
      <c r="D266" s="34"/>
      <c r="E266" s="34"/>
      <c r="F266" s="34"/>
      <c r="G266" s="50"/>
      <c r="H266" s="50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51"/>
    </row>
    <row r="267" spans="3:19">
      <c r="C267" s="34"/>
      <c r="D267" s="34"/>
      <c r="E267" s="34"/>
      <c r="F267" s="34"/>
      <c r="G267" s="50"/>
      <c r="H267" s="50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51"/>
    </row>
    <row r="268" spans="3:19">
      <c r="C268" s="34"/>
      <c r="D268" s="34"/>
      <c r="E268" s="34"/>
      <c r="F268" s="34"/>
      <c r="G268" s="50"/>
      <c r="H268" s="50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51"/>
    </row>
    <row r="269" spans="3:19">
      <c r="C269" s="34"/>
      <c r="D269" s="34"/>
      <c r="E269" s="34"/>
      <c r="F269" s="34"/>
      <c r="G269" s="50"/>
      <c r="H269" s="50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51"/>
    </row>
    <row r="270" spans="3:19">
      <c r="C270" s="34"/>
      <c r="D270" s="34"/>
      <c r="E270" s="34"/>
      <c r="F270" s="34"/>
      <c r="G270" s="50"/>
      <c r="H270" s="50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51"/>
    </row>
    <row r="271" spans="3:19">
      <c r="C271" s="34"/>
      <c r="D271" s="34"/>
      <c r="E271" s="34"/>
      <c r="F271" s="34"/>
      <c r="G271" s="50"/>
      <c r="H271" s="50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51"/>
    </row>
    <row r="272" spans="3:19">
      <c r="C272" s="34"/>
      <c r="D272" s="34"/>
      <c r="E272" s="34"/>
      <c r="F272" s="34"/>
      <c r="G272" s="50"/>
      <c r="H272" s="50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51"/>
    </row>
    <row r="273" spans="3:19">
      <c r="C273" s="34"/>
      <c r="D273" s="34"/>
      <c r="E273" s="34"/>
      <c r="F273" s="34"/>
      <c r="G273" s="50"/>
      <c r="H273" s="50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51"/>
    </row>
    <row r="274" spans="3:19">
      <c r="C274" s="34"/>
      <c r="D274" s="34"/>
      <c r="E274" s="34"/>
      <c r="F274" s="34"/>
      <c r="G274" s="50"/>
      <c r="H274" s="50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51"/>
    </row>
    <row r="275" spans="3:19">
      <c r="C275" s="34"/>
      <c r="D275" s="34"/>
      <c r="E275" s="34"/>
      <c r="F275" s="34"/>
      <c r="G275" s="50"/>
      <c r="H275" s="50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51"/>
    </row>
    <row r="276" spans="3:19">
      <c r="C276" s="34"/>
      <c r="D276" s="34"/>
      <c r="E276" s="34"/>
      <c r="F276" s="34"/>
      <c r="G276" s="50"/>
      <c r="H276" s="50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51"/>
    </row>
    <row r="277" spans="3:19">
      <c r="C277" s="34"/>
      <c r="D277" s="34"/>
      <c r="E277" s="34"/>
      <c r="F277" s="34"/>
      <c r="G277" s="50"/>
      <c r="H277" s="50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51"/>
    </row>
    <row r="278" spans="3:19">
      <c r="C278" s="34"/>
      <c r="D278" s="34"/>
      <c r="E278" s="34"/>
      <c r="F278" s="34"/>
      <c r="G278" s="50"/>
      <c r="H278" s="50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51"/>
    </row>
    <row r="279" spans="3:19">
      <c r="C279" s="34"/>
      <c r="D279" s="34"/>
      <c r="E279" s="34"/>
      <c r="F279" s="34"/>
      <c r="G279" s="50"/>
      <c r="H279" s="50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51"/>
    </row>
    <row r="280" spans="3:19">
      <c r="C280" s="34"/>
      <c r="D280" s="34"/>
      <c r="E280" s="34"/>
      <c r="F280" s="34"/>
      <c r="G280" s="50"/>
      <c r="H280" s="50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51"/>
    </row>
    <row r="281" spans="3:19">
      <c r="C281" s="34"/>
      <c r="D281" s="34"/>
      <c r="E281" s="34"/>
      <c r="F281" s="34"/>
      <c r="G281" s="50"/>
      <c r="H281" s="50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51"/>
    </row>
    <row r="282" spans="3:19">
      <c r="C282" s="34"/>
      <c r="D282" s="34"/>
      <c r="E282" s="34"/>
      <c r="F282" s="34"/>
      <c r="G282" s="50"/>
      <c r="H282" s="50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51"/>
    </row>
    <row r="283" spans="3:19">
      <c r="C283" s="34"/>
      <c r="D283" s="34"/>
      <c r="E283" s="34"/>
      <c r="F283" s="34"/>
      <c r="G283" s="50"/>
      <c r="H283" s="50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51"/>
    </row>
    <row r="284" spans="3:19">
      <c r="C284" s="34"/>
      <c r="D284" s="34"/>
      <c r="E284" s="34"/>
      <c r="F284" s="34"/>
      <c r="G284" s="50"/>
      <c r="H284" s="50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51"/>
    </row>
    <row r="285" spans="3:19">
      <c r="C285" s="34"/>
      <c r="D285" s="34"/>
      <c r="E285" s="34"/>
      <c r="F285" s="34"/>
      <c r="G285" s="50"/>
      <c r="H285" s="50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51"/>
    </row>
    <row r="286" spans="3:19">
      <c r="C286" s="34"/>
      <c r="D286" s="34"/>
      <c r="E286" s="34"/>
      <c r="F286" s="34"/>
      <c r="G286" s="50"/>
      <c r="H286" s="50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51"/>
    </row>
    <row r="287" spans="3:19">
      <c r="C287" s="34"/>
      <c r="D287" s="34"/>
      <c r="E287" s="34"/>
      <c r="F287" s="34"/>
      <c r="G287" s="50"/>
      <c r="H287" s="50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51"/>
    </row>
    <row r="288" spans="3:19">
      <c r="C288" s="34"/>
      <c r="D288" s="34"/>
      <c r="E288" s="34"/>
      <c r="F288" s="34"/>
      <c r="G288" s="50"/>
      <c r="H288" s="50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51"/>
    </row>
    <row r="289" spans="3:19">
      <c r="C289" s="34"/>
      <c r="D289" s="34"/>
      <c r="E289" s="34"/>
      <c r="F289" s="34"/>
      <c r="G289" s="50"/>
      <c r="H289" s="50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51"/>
    </row>
    <row r="290" spans="3:19">
      <c r="C290" s="34"/>
      <c r="D290" s="34"/>
      <c r="E290" s="34"/>
      <c r="F290" s="34"/>
      <c r="G290" s="50"/>
      <c r="H290" s="50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51"/>
    </row>
    <row r="291" spans="3:19">
      <c r="C291" s="34"/>
      <c r="D291" s="34"/>
      <c r="E291" s="34"/>
      <c r="F291" s="34"/>
      <c r="G291" s="50"/>
      <c r="H291" s="50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51"/>
    </row>
    <row r="292" spans="3:19">
      <c r="C292" s="34"/>
      <c r="D292" s="34"/>
      <c r="E292" s="34"/>
      <c r="F292" s="34"/>
      <c r="G292" s="50"/>
      <c r="H292" s="50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51"/>
    </row>
    <row r="293" spans="3:19">
      <c r="C293" s="34"/>
      <c r="D293" s="34"/>
      <c r="E293" s="34"/>
      <c r="F293" s="34"/>
      <c r="G293" s="50"/>
      <c r="H293" s="50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51"/>
    </row>
    <row r="294" spans="3:19">
      <c r="C294" s="34"/>
      <c r="D294" s="34"/>
      <c r="E294" s="34"/>
      <c r="F294" s="34"/>
      <c r="G294" s="50"/>
      <c r="H294" s="50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51"/>
    </row>
    <row r="295" spans="3:19">
      <c r="C295" s="34"/>
      <c r="D295" s="34"/>
      <c r="E295" s="34"/>
      <c r="F295" s="34"/>
      <c r="G295" s="50"/>
      <c r="H295" s="50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51"/>
    </row>
    <row r="296" spans="3:19">
      <c r="C296" s="34"/>
      <c r="D296" s="34"/>
      <c r="E296" s="34"/>
      <c r="F296" s="34"/>
      <c r="G296" s="50"/>
      <c r="H296" s="50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51"/>
    </row>
    <row r="297" spans="3:19">
      <c r="C297" s="34"/>
      <c r="D297" s="34"/>
      <c r="E297" s="34"/>
      <c r="F297" s="34"/>
      <c r="G297" s="50"/>
      <c r="H297" s="50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51"/>
    </row>
    <row r="298" spans="3:19">
      <c r="C298" s="34"/>
      <c r="D298" s="34"/>
      <c r="E298" s="34"/>
      <c r="F298" s="34"/>
      <c r="G298" s="50"/>
      <c r="H298" s="50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51"/>
    </row>
    <row r="299" spans="3:19">
      <c r="C299" s="34"/>
      <c r="D299" s="34"/>
      <c r="E299" s="34"/>
      <c r="F299" s="34"/>
      <c r="G299" s="50"/>
      <c r="H299" s="50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51"/>
    </row>
    <row r="300" spans="3:19">
      <c r="C300" s="34"/>
      <c r="D300" s="34"/>
      <c r="E300" s="34"/>
      <c r="F300" s="34"/>
      <c r="G300" s="50"/>
      <c r="H300" s="50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51"/>
    </row>
    <row r="301" spans="3:19">
      <c r="C301" s="34"/>
      <c r="D301" s="34"/>
      <c r="E301" s="34"/>
      <c r="F301" s="34"/>
      <c r="G301" s="50"/>
      <c r="H301" s="50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51"/>
    </row>
    <row r="302" spans="3:19">
      <c r="C302" s="34"/>
      <c r="D302" s="34"/>
      <c r="E302" s="34"/>
      <c r="F302" s="34"/>
      <c r="G302" s="50"/>
      <c r="H302" s="50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51"/>
    </row>
    <row r="303" spans="3:19">
      <c r="C303" s="34"/>
      <c r="D303" s="34"/>
      <c r="E303" s="34"/>
      <c r="F303" s="34"/>
      <c r="G303" s="50"/>
      <c r="H303" s="50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51"/>
    </row>
    <row r="304" spans="3:19">
      <c r="C304" s="34"/>
      <c r="D304" s="34"/>
      <c r="E304" s="34"/>
      <c r="F304" s="34"/>
      <c r="G304" s="50"/>
      <c r="H304" s="50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51"/>
    </row>
    <row r="305" spans="3:19">
      <c r="C305" s="34"/>
      <c r="D305" s="34"/>
      <c r="E305" s="34"/>
      <c r="F305" s="34"/>
      <c r="G305" s="50"/>
      <c r="H305" s="50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51"/>
    </row>
    <row r="306" spans="3:19">
      <c r="C306" s="34"/>
      <c r="D306" s="34"/>
      <c r="E306" s="34"/>
      <c r="F306" s="34"/>
      <c r="G306" s="50"/>
      <c r="H306" s="50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51"/>
    </row>
    <row r="307" spans="3:19">
      <c r="C307" s="34"/>
      <c r="D307" s="34"/>
      <c r="E307" s="34"/>
      <c r="F307" s="34"/>
      <c r="G307" s="50"/>
      <c r="H307" s="50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51"/>
    </row>
    <row r="308" spans="3:19">
      <c r="C308" s="34"/>
      <c r="D308" s="34"/>
      <c r="E308" s="34"/>
      <c r="F308" s="34"/>
      <c r="G308" s="50"/>
      <c r="H308" s="50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51"/>
    </row>
    <row r="309" spans="3:19">
      <c r="C309" s="34"/>
      <c r="D309" s="34"/>
      <c r="E309" s="34"/>
      <c r="F309" s="34"/>
      <c r="G309" s="50"/>
      <c r="H309" s="50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51"/>
    </row>
    <row r="310" spans="3:19">
      <c r="C310" s="34"/>
      <c r="D310" s="34"/>
      <c r="E310" s="34"/>
      <c r="F310" s="34"/>
      <c r="G310" s="50"/>
      <c r="H310" s="50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51"/>
    </row>
    <row r="311" spans="3:19">
      <c r="C311" s="34"/>
      <c r="D311" s="34"/>
      <c r="E311" s="34"/>
      <c r="F311" s="34"/>
      <c r="G311" s="50"/>
      <c r="H311" s="50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51"/>
    </row>
    <row r="312" spans="3:19">
      <c r="C312" s="34"/>
      <c r="D312" s="34"/>
      <c r="E312" s="34"/>
      <c r="F312" s="34"/>
      <c r="G312" s="50"/>
      <c r="H312" s="50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51"/>
    </row>
    <row r="313" spans="3:19">
      <c r="C313" s="34"/>
      <c r="D313" s="34"/>
      <c r="E313" s="34"/>
      <c r="F313" s="34"/>
      <c r="G313" s="50"/>
      <c r="H313" s="50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51"/>
    </row>
    <row r="314" spans="3:19">
      <c r="C314" s="34"/>
      <c r="D314" s="34"/>
      <c r="E314" s="34"/>
      <c r="F314" s="34"/>
      <c r="G314" s="50"/>
      <c r="H314" s="50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51"/>
    </row>
    <row r="315" spans="3:19">
      <c r="C315" s="34"/>
      <c r="D315" s="34"/>
      <c r="E315" s="34"/>
      <c r="F315" s="34"/>
      <c r="G315" s="50"/>
      <c r="H315" s="50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51"/>
    </row>
    <row r="316" spans="3:19">
      <c r="C316" s="34"/>
      <c r="D316" s="34"/>
      <c r="E316" s="34"/>
      <c r="F316" s="34"/>
      <c r="G316" s="50"/>
      <c r="H316" s="50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51"/>
    </row>
    <row r="317" spans="3:19">
      <c r="C317" s="34"/>
      <c r="D317" s="34"/>
      <c r="E317" s="34"/>
      <c r="F317" s="34"/>
      <c r="G317" s="50"/>
      <c r="H317" s="50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51"/>
    </row>
    <row r="318" spans="3:19">
      <c r="C318" s="34"/>
      <c r="D318" s="34"/>
      <c r="E318" s="34"/>
      <c r="F318" s="34"/>
      <c r="G318" s="50"/>
      <c r="H318" s="50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51"/>
    </row>
    <row r="319" spans="3:19">
      <c r="C319" s="34"/>
      <c r="D319" s="34"/>
      <c r="E319" s="34"/>
      <c r="F319" s="34"/>
      <c r="G319" s="50"/>
      <c r="H319" s="50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51"/>
    </row>
    <row r="320" spans="3:19">
      <c r="C320" s="34"/>
      <c r="D320" s="34"/>
      <c r="E320" s="34"/>
      <c r="F320" s="34"/>
      <c r="G320" s="50"/>
      <c r="H320" s="50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51"/>
    </row>
    <row r="321" spans="3:19">
      <c r="C321" s="34"/>
      <c r="D321" s="34"/>
      <c r="E321" s="34"/>
      <c r="F321" s="34"/>
      <c r="G321" s="50"/>
      <c r="H321" s="50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51"/>
    </row>
    <row r="322" spans="3:19">
      <c r="C322" s="34"/>
      <c r="D322" s="34"/>
      <c r="E322" s="34"/>
      <c r="F322" s="34"/>
      <c r="G322" s="50"/>
      <c r="H322" s="50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51"/>
    </row>
    <row r="323" spans="3:19">
      <c r="C323" s="34"/>
      <c r="D323" s="34"/>
      <c r="E323" s="34"/>
      <c r="F323" s="34"/>
      <c r="G323" s="50"/>
      <c r="H323" s="50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51"/>
    </row>
    <row r="324" spans="3:19">
      <c r="C324" s="34"/>
      <c r="D324" s="34"/>
      <c r="E324" s="34"/>
      <c r="F324" s="34"/>
      <c r="G324" s="50"/>
      <c r="H324" s="50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51"/>
    </row>
    <row r="325" spans="3:19">
      <c r="C325" s="34"/>
      <c r="D325" s="34"/>
      <c r="E325" s="34"/>
      <c r="F325" s="34"/>
      <c r="G325" s="50"/>
      <c r="H325" s="50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51"/>
    </row>
    <row r="326" spans="3:19">
      <c r="C326" s="34"/>
      <c r="D326" s="34"/>
      <c r="E326" s="34"/>
      <c r="F326" s="34"/>
      <c r="G326" s="50"/>
      <c r="H326" s="50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51"/>
    </row>
    <row r="327" spans="3:19">
      <c r="C327" s="34"/>
      <c r="D327" s="34"/>
      <c r="E327" s="34"/>
      <c r="F327" s="34"/>
      <c r="G327" s="50"/>
      <c r="H327" s="50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51"/>
    </row>
    <row r="328" spans="3:19">
      <c r="C328" s="34"/>
      <c r="D328" s="34"/>
      <c r="E328" s="34"/>
      <c r="F328" s="34"/>
      <c r="G328" s="50"/>
      <c r="H328" s="50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51"/>
    </row>
    <row r="329" spans="3:19">
      <c r="C329" s="34"/>
      <c r="D329" s="34"/>
      <c r="E329" s="34"/>
      <c r="F329" s="34"/>
      <c r="G329" s="50"/>
      <c r="H329" s="50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51"/>
    </row>
    <row r="330" spans="3:19">
      <c r="C330" s="34"/>
      <c r="D330" s="34"/>
      <c r="E330" s="34"/>
      <c r="F330" s="34"/>
      <c r="G330" s="50"/>
      <c r="H330" s="50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51"/>
    </row>
    <row r="331" spans="3:19">
      <c r="C331" s="34"/>
      <c r="D331" s="34"/>
      <c r="E331" s="34"/>
      <c r="F331" s="34"/>
      <c r="G331" s="50"/>
      <c r="H331" s="50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51"/>
    </row>
    <row r="332" spans="3:19">
      <c r="C332" s="34"/>
      <c r="D332" s="34"/>
      <c r="E332" s="34"/>
      <c r="F332" s="34"/>
      <c r="G332" s="50"/>
      <c r="H332" s="50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51"/>
    </row>
    <row r="333" spans="3:19">
      <c r="C333" s="34"/>
      <c r="D333" s="34"/>
      <c r="E333" s="34"/>
      <c r="F333" s="34"/>
      <c r="G333" s="50"/>
      <c r="H333" s="50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51"/>
    </row>
    <row r="334" spans="3:19">
      <c r="C334" s="34"/>
      <c r="D334" s="34"/>
      <c r="E334" s="34"/>
      <c r="F334" s="34"/>
      <c r="G334" s="50"/>
      <c r="H334" s="50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51"/>
    </row>
    <row r="335" spans="3:19">
      <c r="C335" s="34"/>
      <c r="D335" s="34"/>
      <c r="E335" s="34"/>
      <c r="F335" s="34"/>
      <c r="G335" s="50"/>
      <c r="H335" s="50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51"/>
    </row>
    <row r="336" spans="3:19">
      <c r="C336" s="34"/>
      <c r="D336" s="34"/>
      <c r="E336" s="34"/>
      <c r="F336" s="34"/>
      <c r="G336" s="50"/>
      <c r="H336" s="50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51"/>
    </row>
    <row r="337" spans="3:19">
      <c r="C337" s="34"/>
      <c r="D337" s="34"/>
      <c r="E337" s="34"/>
      <c r="F337" s="34"/>
      <c r="G337" s="50"/>
      <c r="H337" s="50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51"/>
    </row>
    <row r="338" spans="3:19">
      <c r="C338" s="34"/>
      <c r="D338" s="34"/>
      <c r="E338" s="34"/>
      <c r="F338" s="34"/>
      <c r="G338" s="50"/>
      <c r="H338" s="50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51"/>
    </row>
    <row r="339" spans="3:19">
      <c r="C339" s="34"/>
      <c r="D339" s="34"/>
      <c r="E339" s="34"/>
      <c r="F339" s="34"/>
      <c r="G339" s="50"/>
      <c r="H339" s="50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51"/>
    </row>
    <row r="340" spans="3:19">
      <c r="C340" s="34"/>
      <c r="D340" s="34"/>
      <c r="E340" s="34"/>
      <c r="F340" s="34"/>
      <c r="G340" s="50"/>
      <c r="H340" s="50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51"/>
    </row>
    <row r="341" spans="3:19">
      <c r="C341" s="34"/>
      <c r="D341" s="34"/>
      <c r="E341" s="34"/>
      <c r="F341" s="34"/>
      <c r="G341" s="50"/>
      <c r="H341" s="50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51"/>
    </row>
    <row r="342" spans="3:19">
      <c r="C342" s="34"/>
      <c r="D342" s="34"/>
      <c r="E342" s="34"/>
      <c r="F342" s="34"/>
      <c r="G342" s="50"/>
      <c r="H342" s="50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51"/>
    </row>
    <row r="343" spans="3:19">
      <c r="C343" s="34"/>
      <c r="D343" s="34"/>
      <c r="E343" s="34"/>
      <c r="F343" s="34"/>
      <c r="G343" s="50"/>
      <c r="H343" s="50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51"/>
    </row>
    <row r="344" spans="3:19">
      <c r="C344" s="34"/>
      <c r="D344" s="34"/>
      <c r="E344" s="34"/>
      <c r="F344" s="34"/>
      <c r="G344" s="50"/>
      <c r="H344" s="50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51"/>
    </row>
    <row r="345" spans="3:19">
      <c r="C345" s="34"/>
      <c r="D345" s="34"/>
      <c r="E345" s="34"/>
      <c r="F345" s="34"/>
      <c r="G345" s="50"/>
      <c r="H345" s="50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51"/>
    </row>
    <row r="346" spans="3:19">
      <c r="C346" s="34"/>
      <c r="D346" s="34"/>
      <c r="E346" s="34"/>
      <c r="F346" s="34"/>
      <c r="G346" s="50"/>
      <c r="H346" s="50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51"/>
    </row>
    <row r="347" spans="3:19">
      <c r="C347" s="34"/>
      <c r="D347" s="34"/>
      <c r="E347" s="34"/>
      <c r="F347" s="34"/>
      <c r="G347" s="50"/>
      <c r="H347" s="50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51"/>
    </row>
    <row r="348" spans="3:19">
      <c r="C348" s="34"/>
      <c r="D348" s="34"/>
      <c r="E348" s="34"/>
      <c r="F348" s="34"/>
      <c r="G348" s="50"/>
      <c r="H348" s="50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51"/>
    </row>
    <row r="349" spans="3:19">
      <c r="C349" s="34"/>
      <c r="D349" s="34"/>
      <c r="E349" s="34"/>
      <c r="F349" s="34"/>
      <c r="G349" s="50"/>
      <c r="H349" s="50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51"/>
    </row>
    <row r="350" spans="3:19">
      <c r="C350" s="34"/>
      <c r="D350" s="34"/>
      <c r="E350" s="34"/>
      <c r="F350" s="34"/>
      <c r="G350" s="50"/>
      <c r="H350" s="50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51"/>
    </row>
    <row r="351" spans="3:19">
      <c r="C351" s="34"/>
      <c r="D351" s="34"/>
      <c r="E351" s="34"/>
      <c r="F351" s="34"/>
      <c r="G351" s="50"/>
      <c r="H351" s="50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51"/>
    </row>
    <row r="352" spans="3:19">
      <c r="C352" s="34"/>
      <c r="D352" s="34"/>
      <c r="E352" s="34"/>
      <c r="F352" s="34"/>
      <c r="G352" s="50"/>
      <c r="H352" s="50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51"/>
    </row>
    <row r="353" spans="3:19">
      <c r="C353" s="34"/>
      <c r="D353" s="34"/>
      <c r="E353" s="34"/>
      <c r="F353" s="34"/>
      <c r="G353" s="50"/>
      <c r="H353" s="50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51"/>
    </row>
    <row r="354" spans="3:19">
      <c r="C354" s="34"/>
      <c r="D354" s="34"/>
      <c r="E354" s="34"/>
      <c r="F354" s="34"/>
      <c r="G354" s="50"/>
      <c r="H354" s="50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51"/>
    </row>
    <row r="355" spans="3:19">
      <c r="C355" s="34"/>
      <c r="D355" s="34"/>
      <c r="E355" s="34"/>
      <c r="F355" s="34"/>
      <c r="G355" s="50"/>
      <c r="H355" s="50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51"/>
    </row>
    <row r="356" spans="3:19">
      <c r="C356" s="34"/>
      <c r="D356" s="34"/>
      <c r="E356" s="34"/>
      <c r="F356" s="34"/>
      <c r="G356" s="50"/>
      <c r="H356" s="50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51"/>
    </row>
    <row r="357" spans="3:19">
      <c r="C357" s="34"/>
      <c r="D357" s="34"/>
      <c r="E357" s="34"/>
      <c r="F357" s="34"/>
      <c r="G357" s="50"/>
      <c r="H357" s="50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51"/>
    </row>
    <row r="358" spans="3:19">
      <c r="C358" s="34"/>
      <c r="D358" s="34"/>
      <c r="E358" s="34"/>
      <c r="F358" s="34"/>
      <c r="G358" s="50"/>
      <c r="H358" s="50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51"/>
    </row>
    <row r="359" spans="3:19">
      <c r="C359" s="34"/>
      <c r="D359" s="34"/>
      <c r="E359" s="34"/>
      <c r="F359" s="34"/>
      <c r="G359" s="50"/>
      <c r="H359" s="50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51"/>
    </row>
    <row r="360" spans="3:19">
      <c r="C360" s="34"/>
      <c r="D360" s="34"/>
      <c r="E360" s="34"/>
      <c r="F360" s="34"/>
      <c r="G360" s="50"/>
      <c r="H360" s="50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51"/>
    </row>
    <row r="361" spans="3:19">
      <c r="C361" s="34"/>
      <c r="D361" s="34"/>
      <c r="E361" s="34"/>
      <c r="F361" s="34"/>
      <c r="G361" s="50"/>
      <c r="H361" s="50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51"/>
    </row>
    <row r="362" spans="3:19">
      <c r="C362" s="34"/>
      <c r="D362" s="34"/>
      <c r="E362" s="34"/>
      <c r="F362" s="34"/>
      <c r="G362" s="50"/>
      <c r="H362" s="50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51"/>
    </row>
    <row r="363" spans="3:19">
      <c r="C363" s="34"/>
      <c r="D363" s="34"/>
      <c r="E363" s="34"/>
      <c r="F363" s="34"/>
      <c r="G363" s="50"/>
      <c r="H363" s="50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51"/>
    </row>
    <row r="364" spans="3:19">
      <c r="C364" s="34"/>
      <c r="D364" s="34"/>
      <c r="E364" s="34"/>
      <c r="F364" s="34"/>
      <c r="G364" s="50"/>
      <c r="H364" s="50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51"/>
    </row>
    <row r="365" spans="3:19">
      <c r="C365" s="34"/>
      <c r="D365" s="34"/>
      <c r="E365" s="34"/>
      <c r="F365" s="34"/>
      <c r="G365" s="50"/>
      <c r="H365" s="50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51"/>
    </row>
    <row r="366" spans="3:19">
      <c r="C366" s="34"/>
      <c r="D366" s="34"/>
      <c r="E366" s="34"/>
      <c r="F366" s="34"/>
      <c r="G366" s="50"/>
      <c r="H366" s="50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51"/>
    </row>
    <row r="367" spans="3:19">
      <c r="C367" s="34"/>
      <c r="D367" s="34"/>
      <c r="E367" s="34"/>
      <c r="F367" s="34"/>
      <c r="G367" s="50"/>
      <c r="H367" s="50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51"/>
    </row>
    <row r="368" spans="3:19">
      <c r="C368" s="34"/>
      <c r="D368" s="34"/>
      <c r="E368" s="34"/>
      <c r="F368" s="34"/>
      <c r="G368" s="50"/>
      <c r="H368" s="50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51"/>
    </row>
    <row r="369" spans="3:19">
      <c r="C369" s="34"/>
      <c r="D369" s="34"/>
      <c r="E369" s="34"/>
      <c r="F369" s="34"/>
      <c r="G369" s="50"/>
      <c r="H369" s="50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51"/>
    </row>
    <row r="370" spans="3:19">
      <c r="C370" s="34"/>
      <c r="D370" s="34"/>
      <c r="E370" s="34"/>
      <c r="F370" s="34"/>
      <c r="G370" s="50"/>
      <c r="H370" s="50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51"/>
    </row>
    <row r="371" spans="3:19">
      <c r="C371" s="34"/>
      <c r="D371" s="34"/>
      <c r="E371" s="34"/>
      <c r="F371" s="34"/>
      <c r="G371" s="50"/>
      <c r="H371" s="50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51"/>
    </row>
    <row r="372" spans="3:19">
      <c r="C372" s="34"/>
      <c r="D372" s="34"/>
      <c r="E372" s="34"/>
      <c r="F372" s="34"/>
      <c r="G372" s="50"/>
      <c r="H372" s="50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51"/>
    </row>
    <row r="373" spans="3:19">
      <c r="C373" s="34"/>
      <c r="D373" s="34"/>
      <c r="E373" s="34"/>
      <c r="F373" s="34"/>
      <c r="G373" s="50"/>
      <c r="H373" s="50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51"/>
    </row>
    <row r="374" spans="3:19">
      <c r="C374" s="34"/>
      <c r="D374" s="34"/>
      <c r="E374" s="34"/>
      <c r="F374" s="34"/>
      <c r="G374" s="50"/>
      <c r="H374" s="50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51"/>
    </row>
    <row r="375" spans="3:19">
      <c r="C375" s="34"/>
      <c r="D375" s="34"/>
      <c r="E375" s="34"/>
      <c r="F375" s="34"/>
      <c r="G375" s="50"/>
      <c r="H375" s="50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51"/>
    </row>
    <row r="376" spans="3:19">
      <c r="C376" s="34"/>
      <c r="D376" s="34"/>
      <c r="E376" s="34"/>
      <c r="F376" s="34"/>
      <c r="G376" s="50"/>
      <c r="H376" s="50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51"/>
    </row>
    <row r="377" spans="3:19">
      <c r="C377" s="34"/>
      <c r="D377" s="34"/>
      <c r="E377" s="34"/>
      <c r="F377" s="34"/>
      <c r="G377" s="50"/>
      <c r="H377" s="50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51"/>
    </row>
    <row r="378" spans="3:19">
      <c r="C378" s="34"/>
      <c r="D378" s="34"/>
      <c r="E378" s="34"/>
      <c r="F378" s="34"/>
      <c r="G378" s="50"/>
      <c r="H378" s="50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51"/>
    </row>
    <row r="379" spans="3:19">
      <c r="C379" s="34"/>
      <c r="D379" s="34"/>
      <c r="E379" s="34"/>
      <c r="F379" s="34"/>
      <c r="G379" s="50"/>
      <c r="H379" s="50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51"/>
    </row>
    <row r="380" spans="3:19">
      <c r="C380" s="34"/>
      <c r="D380" s="34"/>
      <c r="E380" s="34"/>
      <c r="F380" s="34"/>
      <c r="G380" s="50"/>
      <c r="H380" s="50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51"/>
    </row>
    <row r="381" spans="3:19">
      <c r="C381" s="34"/>
      <c r="D381" s="34"/>
      <c r="E381" s="34"/>
      <c r="F381" s="34"/>
      <c r="G381" s="50"/>
      <c r="H381" s="50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51"/>
    </row>
    <row r="382" spans="3:19">
      <c r="C382" s="34"/>
      <c r="D382" s="34"/>
      <c r="E382" s="34"/>
      <c r="F382" s="34"/>
      <c r="G382" s="50"/>
      <c r="H382" s="50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51"/>
    </row>
    <row r="383" spans="3:19">
      <c r="C383" s="34"/>
      <c r="D383" s="34"/>
      <c r="E383" s="34"/>
      <c r="F383" s="34"/>
      <c r="G383" s="50"/>
      <c r="H383" s="50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51"/>
    </row>
    <row r="384" spans="3:19">
      <c r="C384" s="34"/>
      <c r="D384" s="34"/>
      <c r="E384" s="34"/>
      <c r="F384" s="34"/>
      <c r="G384" s="50"/>
      <c r="H384" s="50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51"/>
    </row>
    <row r="385" spans="2:19">
      <c r="C385" s="34"/>
      <c r="D385" s="34"/>
      <c r="E385" s="34"/>
      <c r="F385" s="34"/>
      <c r="G385" s="50"/>
      <c r="H385" s="50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51"/>
    </row>
    <row r="386" spans="2:19">
      <c r="C386" s="34"/>
      <c r="D386" s="34"/>
      <c r="E386" s="34"/>
      <c r="F386" s="34"/>
      <c r="G386" s="50"/>
      <c r="H386" s="50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51"/>
    </row>
    <row r="387" spans="2:19">
      <c r="C387" s="34"/>
      <c r="D387" s="34"/>
      <c r="E387" s="34"/>
      <c r="F387" s="34"/>
      <c r="G387" s="50"/>
      <c r="H387" s="50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51"/>
    </row>
    <row r="388" spans="2:19">
      <c r="C388" s="34"/>
      <c r="D388" s="34"/>
      <c r="E388" s="34"/>
      <c r="F388" s="34"/>
      <c r="G388" s="50"/>
      <c r="H388" s="50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51"/>
    </row>
    <row r="389" spans="2:19">
      <c r="C389" s="34"/>
      <c r="D389" s="34"/>
      <c r="E389" s="34"/>
      <c r="F389" s="34"/>
      <c r="G389" s="50"/>
      <c r="H389" s="50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51"/>
    </row>
    <row r="390" spans="2:19">
      <c r="C390" s="34"/>
      <c r="D390" s="34"/>
      <c r="E390" s="34"/>
      <c r="F390" s="34"/>
      <c r="G390" s="50"/>
      <c r="H390" s="50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51"/>
    </row>
    <row r="391" spans="2:19">
      <c r="C391" s="34"/>
      <c r="D391" s="34"/>
      <c r="E391" s="34"/>
      <c r="F391" s="34"/>
      <c r="G391" s="50"/>
      <c r="H391" s="50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51"/>
    </row>
    <row r="392" spans="2:19">
      <c r="C392" s="34"/>
      <c r="D392" s="34"/>
      <c r="E392" s="34"/>
      <c r="F392" s="34"/>
      <c r="G392" s="50"/>
      <c r="H392" s="50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51"/>
    </row>
    <row r="393" spans="2:19">
      <c r="C393" s="34"/>
      <c r="D393" s="34"/>
      <c r="E393" s="34"/>
      <c r="F393" s="34"/>
      <c r="G393" s="50"/>
      <c r="H393" s="50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51"/>
    </row>
    <row r="394" spans="2:19">
      <c r="C394" s="34"/>
      <c r="D394" s="34"/>
      <c r="E394" s="34"/>
      <c r="F394" s="34"/>
      <c r="G394" s="50"/>
      <c r="H394" s="50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51"/>
    </row>
    <row r="395" spans="2:19">
      <c r="C395" s="34"/>
      <c r="D395" s="34"/>
      <c r="E395" s="34"/>
      <c r="F395" s="34"/>
      <c r="G395" s="50"/>
      <c r="H395" s="50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51"/>
    </row>
    <row r="396" spans="2:19">
      <c r="C396" s="34"/>
      <c r="D396" s="34"/>
      <c r="E396" s="34"/>
      <c r="F396" s="34"/>
      <c r="G396" s="50"/>
      <c r="H396" s="50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51"/>
    </row>
    <row r="397" spans="2:19">
      <c r="B397" s="59" t="s">
        <v>577</v>
      </c>
      <c r="C397" s="59" t="s">
        <v>0</v>
      </c>
      <c r="D397" s="59"/>
      <c r="E397" s="59"/>
      <c r="F397" s="59" t="s">
        <v>0</v>
      </c>
      <c r="G397" s="59" t="s">
        <v>0</v>
      </c>
      <c r="H397" s="59" t="s">
        <v>0</v>
      </c>
      <c r="I397" s="59" t="s">
        <v>0</v>
      </c>
      <c r="J397" s="59"/>
      <c r="K397" s="59"/>
      <c r="L397" s="59"/>
      <c r="M397" s="59" t="s">
        <v>0</v>
      </c>
      <c r="N397" s="59" t="s">
        <v>0</v>
      </c>
      <c r="O397" s="59"/>
      <c r="P397" s="59"/>
      <c r="Q397" s="59" t="s">
        <v>0</v>
      </c>
      <c r="R397" s="59"/>
      <c r="S397" s="59" t="s">
        <v>0</v>
      </c>
    </row>
  </sheetData>
  <autoFilter ref="B4:S207" xr:uid="{00000000-0009-0000-0000-000025000000}">
    <sortState xmlns:xlrd2="http://schemas.microsoft.com/office/spreadsheetml/2017/richdata2" ref="B5:S207">
      <sortCondition ref="B4:B207"/>
    </sortState>
  </autoFilter>
  <phoneticPr fontId="46" type="noConversion"/>
  <dataValidations count="4">
    <dataValidation type="list" allowBlank="1" showInputMessage="1" showErrorMessage="1" sqref="G31:G396" xr:uid="{00000000-0002-0000-2500-000001000000}">
      <formula1>Formats</formula1>
    </dataValidation>
    <dataValidation type="list" allowBlank="1" showInputMessage="1" showErrorMessage="1" sqref="Q5:Q396" xr:uid="{00000000-0002-0000-2500-000000000000}">
      <formula1>Prices</formula1>
    </dataValidation>
    <dataValidation type="list" allowBlank="1" showInputMessage="1" showErrorMessage="1" sqref="F5:F396" xr:uid="{00000000-0002-0000-2500-000003000000}">
      <formula1>Mounts</formula1>
    </dataValidation>
    <dataValidation type="list" allowBlank="1" showInputMessage="1" showErrorMessage="1" sqref="G5:G30" xr:uid="{2672A2A0-6F90-4F71-9437-FE7D95396AFC}">
      <formula1>Format</formula1>
    </dataValidation>
  </dataValidations>
  <hyperlinks>
    <hyperlink ref="B2" location="'Telecentric lenses'!A1" display="Back to overview" xr:uid="{00000000-0004-0000-2500-000000000000}"/>
    <hyperlink ref="S25" r:id="rId1" display="http://vitalvisiontechnology.com/machine-vision-lenses/telecentric-lens/vs-tch-series/vs-tch4-65/" xr:uid="{00000000-0004-0000-2500-000014000000}"/>
    <hyperlink ref="S27" r:id="rId2" display="https://vst.co.jp/en/vs-thv-series/" xr:uid="{00000000-0004-0000-2500-000015000000}"/>
    <hyperlink ref="S30" r:id="rId3" display="https://vst.co.jp/en/vs-tm-series/" xr:uid="{00000000-0004-0000-2500-000016000000}"/>
    <hyperlink ref="S13" r:id="rId4" xr:uid="{E75773E2-E5E3-43D1-9D5D-881E78184B46}"/>
    <hyperlink ref="S10" r:id="rId5" xr:uid="{4C20C357-603E-468D-BD8B-EBFAB8625BA9}"/>
    <hyperlink ref="S12" r:id="rId6" xr:uid="{143058AE-3BD7-47B9-B9BA-3104AF8858C2}"/>
    <hyperlink ref="S5" r:id="rId7" xr:uid="{47B60FAB-9F50-4942-BA33-BE3018724368}"/>
    <hyperlink ref="S20:S21" r:id="rId8" display="https://www.edmundoptics.com/f/mercurytl-liquid-lens-telecentric-lenses/37273/" xr:uid="{B2E63A85-C37D-48F7-83C0-AEEC71D41D63}"/>
    <hyperlink ref="S24" r:id="rId9" display="http://vitalvisiontechnology.com/machine-vision-lenses/telecentric-lens/vs-tch-series/vs-tch4-65co/" xr:uid="{49B8DD71-58E3-44C6-899C-517D66BAEF45}"/>
    <hyperlink ref="S23" r:id="rId10" xr:uid="{42BABB2C-6017-4139-97A1-3BF571EA955A}"/>
    <hyperlink ref="B5" r:id="rId11" xr:uid="{4C8E54A5-6B07-4EAD-B4CA-161E7E7D4DCD}"/>
    <hyperlink ref="B6:B8" r:id="rId12" display="0.25X MercuryTL" xr:uid="{B1D2D19E-56CD-438E-8406-C914A9F1CD70}"/>
    <hyperlink ref="B18:B22" r:id="rId13" display="VS-THV1-110/S-LQL1" xr:uid="{88404A6B-68D0-4447-BFFC-97F554CD85E3}"/>
    <hyperlink ref="B11" r:id="rId14" xr:uid="{0B910EF8-BD16-4F2D-88E6-68EB5BF498FA}"/>
    <hyperlink ref="B13" r:id="rId15" xr:uid="{AB7C2EDC-3F15-4355-B828-F5BD672D55B9}"/>
    <hyperlink ref="B10" r:id="rId16" xr:uid="{99A1A6E5-AE7F-4301-A9BC-30A79714E20D}"/>
    <hyperlink ref="B12" r:id="rId17" xr:uid="{68317AB4-12F0-4EF1-A9B8-DC6494D3B979}"/>
    <hyperlink ref="R26" r:id="rId18" xr:uid="{FA203DD0-546A-4687-93FC-1EFF9F065B78}"/>
    <hyperlink ref="R27" r:id="rId19" xr:uid="{21609846-C0D8-4B07-8555-A544D491FE58}"/>
    <hyperlink ref="S7" r:id="rId20" xr:uid="{0182D11C-3FF9-48F4-9A63-656A3B0A2D97}"/>
    <hyperlink ref="B7" r:id="rId21" xr:uid="{AB397082-41C5-475B-82E3-2664C8ED6F61}"/>
    <hyperlink ref="S8" r:id="rId22" xr:uid="{365F8D1F-77FF-48B7-A199-5D0179386D33}"/>
    <hyperlink ref="B8" r:id="rId23" xr:uid="{CEC6C3AB-74A9-4BB7-9A26-A4F35E73C127}"/>
    <hyperlink ref="S26" r:id="rId24" xr:uid="{6FE48480-CD14-484F-9534-A5E2478DB8B7}"/>
    <hyperlink ref="B26" r:id="rId25" xr:uid="{AB51443D-75F8-4BDB-9E17-05FCE5B62E26}"/>
    <hyperlink ref="B27" r:id="rId26" xr:uid="{6987AB5C-7EA0-4F8F-A47C-A1207D33DCB3}"/>
    <hyperlink ref="S6" r:id="rId27" xr:uid="{2D4AC3D1-9CEB-4B5F-87E4-1DB880A5B6C2}"/>
    <hyperlink ref="B6" r:id="rId28" xr:uid="{D135B14C-E639-4840-AFC3-4F3201A113E7}"/>
    <hyperlink ref="S19" r:id="rId29" xr:uid="{2449B1A3-D51C-466D-B0DC-A3BCD61DAF23}"/>
    <hyperlink ref="B19" r:id="rId30" xr:uid="{E8AB221A-645F-42C4-8C39-493758EBC8AC}"/>
    <hyperlink ref="B14" r:id="rId31" xr:uid="{26FB93B4-B6FE-4253-AF3A-4A68DC9F0495}"/>
    <hyperlink ref="B15" r:id="rId32" xr:uid="{F086951E-37FA-4906-A45C-2EEA644CEE5A}"/>
    <hyperlink ref="B16" r:id="rId33" xr:uid="{9212F06C-D3DC-4A82-BCA1-9CC7566CB1D1}"/>
    <hyperlink ref="B17" r:id="rId34" xr:uid="{DC45F052-A277-4A28-A3E6-A3CD16864082}"/>
    <hyperlink ref="B18" r:id="rId35" xr:uid="{DD1FDC84-1BB5-4E87-A89F-A1CCA4F8B5A4}"/>
    <hyperlink ref="B20" r:id="rId36" xr:uid="{3DB9F501-41E8-4411-8B95-57A0E50FE9FE}"/>
    <hyperlink ref="B21" r:id="rId37" xr:uid="{EEEF3E83-5FBE-4200-9CF7-A5E34D38F9C2}"/>
    <hyperlink ref="S21" r:id="rId38" xr:uid="{CFA2E468-74A4-407D-9ED9-3D689E7E9E3A}"/>
    <hyperlink ref="R9" r:id="rId39" xr:uid="{0DEDF284-1B6C-4118-AA03-D0B12829B9EC}"/>
    <hyperlink ref="B9" r:id="rId40" display="S5VPJ0422/216" xr:uid="{C35405D7-66A8-45FF-976F-CA5729C74BF0}"/>
    <hyperlink ref="B9" r:id="rId41" display="TCPLP23-036-115" xr:uid="{D762030D-5B55-43D9-8C68-80D9D9A0BB13}"/>
    <hyperlink ref="S9" r:id="rId42" xr:uid="{3FA447D5-3285-46A3-BF31-00031D0A4E02}"/>
    <hyperlink ref="R35" r:id="rId43" xr:uid="{FEDA7FFA-0FC6-4651-9840-FCE47225AB2B}"/>
    <hyperlink ref="B31:B47" r:id="rId44" display="TS1-0166-258-EL" xr:uid="{2DB04786-8585-44A5-886F-CF7657EA1200}"/>
    <hyperlink ref="B48" r:id="rId45" xr:uid="{01FB7B9E-2DDC-4A7D-B36C-CED703D99ABA}"/>
    <hyperlink ref="B49" r:id="rId46" xr:uid="{BAE76F53-EB9E-4F7E-9B11-57CC0F12142D}"/>
    <hyperlink ref="B50" r:id="rId47" xr:uid="{4C546D1C-7780-4D1E-9E4E-5225FCB68937}"/>
    <hyperlink ref="B51" r:id="rId48" xr:uid="{BE0EDF50-0D81-4BCB-854B-3B56F3599CCC}"/>
  </hyperlinks>
  <pageMargins left="0.3" right="0.3" top="0.5" bottom="0.5" header="0.1" footer="0.1"/>
  <pageSetup paperSize="9" scale="10" orientation="landscape" r:id="rId4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500-000005000000}">
          <x14:formula1>
            <xm:f>'Optotune lens DB'!$B$5:$B$25</xm:f>
          </x14:formula1>
          <xm:sqref>N5:N396</xm:sqref>
        </x14:dataValidation>
      </x14:dataValidation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1">
    <pageSetUpPr fitToPage="1"/>
  </sheetPr>
  <dimension ref="A1:S177"/>
  <sheetViews>
    <sheetView showGridLines="0" topLeftCell="A87" zoomScale="85" zoomScaleNormal="85" workbookViewId="0">
      <selection activeCell="C116" sqref="C116"/>
    </sheetView>
  </sheetViews>
  <sheetFormatPr defaultColWidth="9.140625" defaultRowHeight="15"/>
  <cols>
    <col min="1" max="1" width="2.28515625" style="3" customWidth="1"/>
    <col min="2" max="2" width="14.140625" style="3" customWidth="1"/>
    <col min="3" max="3" width="22.85546875" style="3" customWidth="1"/>
    <col min="4" max="4" width="12" style="3" customWidth="1"/>
    <col min="5" max="5" width="10.85546875" style="3" customWidth="1"/>
    <col min="6" max="6" width="7.5703125" style="3" customWidth="1"/>
    <col min="7" max="7" width="15" style="3" customWidth="1"/>
    <col min="8" max="8" width="12" style="3" customWidth="1"/>
    <col min="9" max="9" width="23.42578125" style="3" customWidth="1"/>
    <col min="10" max="10" width="10.42578125" style="3" customWidth="1"/>
    <col min="11" max="11" width="10.5703125" style="3" customWidth="1"/>
    <col min="12" max="12" width="12.5703125" style="3" customWidth="1"/>
    <col min="13" max="13" width="9" style="3" customWidth="1"/>
    <col min="14" max="15" width="7" style="3" customWidth="1"/>
    <col min="16" max="16" width="16.42578125" style="3" customWidth="1"/>
    <col min="17" max="17" width="17.42578125" style="3" customWidth="1"/>
    <col min="18" max="18" width="11" style="3" customWidth="1"/>
    <col min="19" max="19" width="35.42578125" style="3" customWidth="1"/>
    <col min="20" max="16384" width="9.140625" style="3"/>
  </cols>
  <sheetData>
    <row r="1" spans="1:19" ht="18.75">
      <c r="A1" s="2"/>
      <c r="B1" s="7" t="s">
        <v>674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4" t="s">
        <v>675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/>
      </c>
      <c r="C5" s="49" t="s">
        <v>676</v>
      </c>
      <c r="D5" s="35" t="str">
        <f>IFERROR(VLOOKUP($C5,'Entocentric lens DB'!$B$6:$U$312,MATCH('Entocentric lens DB'!$D$4,'Entocentric lens DB'!$B$4:$U$4,0),0),"")</f>
        <v/>
      </c>
      <c r="E5" s="35" t="str">
        <f>IFERROR(VLOOKUP($C5,'Entocentric lens DB'!$B$6:$U$312,MATCH('Entocentric lens DB'!$F$4,'Entocentric lens DB'!$B$4:$U$4,0),0),"")</f>
        <v/>
      </c>
      <c r="F5" s="35" t="str">
        <f>IFERROR(VLOOKUP($C5,'Entocentric lens DB'!$B$6:$U$312,MATCH('Entocentric lens DB'!$G$4,'Entocentric lens DB'!$B$4:$U$4,0),0),"")</f>
        <v/>
      </c>
      <c r="G5" s="35" t="str">
        <f>IFERROR(VLOOKUP($C5,'Entocentric lens DB'!$B$6:$U$312,MATCH('Entocentric lens DB'!$H$4,'Entocentric lens DB'!$B$4:$U$4,0),0),"")</f>
        <v/>
      </c>
      <c r="H5" s="35" t="str">
        <f>IFERROR(VLOOKUP($C5,'Entocentric lens DB'!$B$6:$U$312,MATCH('Entocentric lens DB'!$Q$4,'Entocentric lens DB'!$B$4:$U$4,0),0),"")</f>
        <v/>
      </c>
      <c r="I5" s="42" t="str">
        <f>IFERROR(VLOOKUP($C5,'Entocentric lens DB'!$B$6:$U$312,MATCH('Entocentric lens DB'!$R$4,'Entocentric lens DB'!$B$4:$U$4,0),0),"")</f>
        <v/>
      </c>
      <c r="J5" s="35" t="str">
        <f>IFERROR(VLOOKUP($I5,'Optotune lens DB'!$B$5:$I$25,MATCH('Optotune lens DB'!$I$4,'Optotune lens DB'!$B$4:$I$4,0),0),"")</f>
        <v/>
      </c>
      <c r="K5" s="3" t="s">
        <v>677</v>
      </c>
      <c r="L5" s="35"/>
      <c r="M5" s="32" t="e">
        <f>VLOOKUP(C5,'Entocentric lens DB'!$B$6:$U$135,4,FALSE)</f>
        <v>#N/A</v>
      </c>
      <c r="N5" s="32"/>
      <c r="O5" s="32"/>
      <c r="P5" s="35"/>
      <c r="Q5" s="45"/>
    </row>
    <row r="6" spans="1:19">
      <c r="B6" s="3" t="str">
        <f>IFERROR(VLOOKUP($C6,'Entocentric lens DB'!$B$6:$U$312,MATCH('Entocentric lens DB'!$C$4,'Entocentric lens DB'!$B$4:$U$4,0),0),"")</f>
        <v/>
      </c>
      <c r="C6" s="49" t="s">
        <v>678</v>
      </c>
      <c r="D6" s="35" t="str">
        <f>IFERROR(VLOOKUP($C6,'Entocentric lens DB'!$B$6:$U$312,MATCH('Entocentric lens DB'!$D$4,'Entocentric lens DB'!$B$4:$U$4,0),0),"")</f>
        <v/>
      </c>
      <c r="E6" s="35" t="str">
        <f>IFERROR(VLOOKUP($C6,'Entocentric lens DB'!$B$6:$U$312,MATCH('Entocentric lens DB'!$F$4,'Entocentric lens DB'!$B$4:$U$4,0),0),"")</f>
        <v/>
      </c>
      <c r="F6" s="35" t="str">
        <f>IFERROR(VLOOKUP($C6,'Entocentric lens DB'!$B$6:$U$312,MATCH('Entocentric lens DB'!$G$4,'Entocentric lens DB'!$B$4:$U$4,0),0),"")</f>
        <v/>
      </c>
      <c r="G6" s="35" t="str">
        <f>IFERROR(VLOOKUP($C6,'Entocentric lens DB'!$B$6:$U$312,MATCH('Entocentric lens DB'!$H$4,'Entocentric lens DB'!$B$4:$U$4,0),0),"")</f>
        <v/>
      </c>
      <c r="H6" s="35" t="str">
        <f>IFERROR(VLOOKUP($C6,'Entocentric lens DB'!$B$6:$U$312,MATCH('Entocentric lens DB'!$Q$4,'Entocentric lens DB'!$B$4:$U$4,0),0),"")</f>
        <v/>
      </c>
      <c r="I6" s="42" t="str">
        <f>IFERROR(VLOOKUP($C6,'Entocentric lens DB'!$B$6:$U$312,MATCH('Entocentric lens DB'!$R$4,'Entocentric lens DB'!$B$4:$U$4,0),0),"")</f>
        <v/>
      </c>
      <c r="J6" s="35" t="str">
        <f>IFERROR(VLOOKUP($I6,'Optotune lens DB'!$B$5:$I$25,MATCH('Optotune lens DB'!$I$4,'Optotune lens DB'!$B$4:$I$4,0),0),"")</f>
        <v/>
      </c>
      <c r="K6" s="3" t="s">
        <v>677</v>
      </c>
      <c r="L6" s="35"/>
      <c r="M6" s="32" t="e">
        <f>VLOOKUP(C6,'Entocentric lens DB'!$B$6:$U$135,4,FALSE)</f>
        <v>#N/A</v>
      </c>
      <c r="N6" s="32"/>
      <c r="O6" s="32"/>
      <c r="P6" s="35"/>
      <c r="Q6" s="45"/>
    </row>
    <row r="7" spans="1:19">
      <c r="B7" s="3" t="str">
        <f>IFERROR(VLOOKUP($C7,'Entocentric lens DB'!$B$6:$U$312,MATCH('Entocentric lens DB'!$C$4,'Entocentric lens DB'!$B$4:$U$4,0),0),"")</f>
        <v/>
      </c>
      <c r="C7" s="49" t="s">
        <v>679</v>
      </c>
      <c r="D7" s="35" t="str">
        <f>IFERROR(VLOOKUP($C7,'Entocentric lens DB'!$B$6:$U$312,MATCH('Entocentric lens DB'!$D$4,'Entocentric lens DB'!$B$4:$U$4,0),0),"")</f>
        <v/>
      </c>
      <c r="E7" s="35" t="str">
        <f>IFERROR(VLOOKUP($C7,'Entocentric lens DB'!$B$6:$U$312,MATCH('Entocentric lens DB'!$F$4,'Entocentric lens DB'!$B$4:$U$4,0),0),"")</f>
        <v/>
      </c>
      <c r="F7" s="35" t="str">
        <f>IFERROR(VLOOKUP($C7,'Entocentric lens DB'!$B$6:$U$312,MATCH('Entocentric lens DB'!$G$4,'Entocentric lens DB'!$B$4:$U$4,0),0),"")</f>
        <v/>
      </c>
      <c r="G7" s="35" t="str">
        <f>IFERROR(VLOOKUP($C7,'Entocentric lens DB'!$B$6:$U$312,MATCH('Entocentric lens DB'!$H$4,'Entocentric lens DB'!$B$4:$U$4,0),0),"")</f>
        <v/>
      </c>
      <c r="H7" s="35" t="str">
        <f>IFERROR(VLOOKUP($C7,'Entocentric lens DB'!$B$6:$U$312,MATCH('Entocentric lens DB'!$Q$4,'Entocentric lens DB'!$B$4:$U$4,0),0),"")</f>
        <v/>
      </c>
      <c r="I7" s="42" t="str">
        <f>IFERROR(VLOOKUP($C7,'Entocentric lens DB'!$B$6:$U$312,MATCH('Entocentric lens DB'!$R$4,'Entocentric lens DB'!$B$4:$U$4,0),0),"")</f>
        <v/>
      </c>
      <c r="J7" s="35" t="str">
        <f>IFERROR(VLOOKUP($I7,'Optotune lens DB'!$B$5:$I$25,MATCH('Optotune lens DB'!$I$4,'Optotune lens DB'!$B$4:$I$4,0),0),"")</f>
        <v/>
      </c>
      <c r="K7" s="3" t="s">
        <v>677</v>
      </c>
      <c r="L7" s="35"/>
      <c r="M7" s="32" t="e">
        <f>VLOOKUP(C7,'Entocentric lens DB'!$B$6:$U$135,4,FALSE)</f>
        <v>#N/A</v>
      </c>
      <c r="N7" s="32"/>
      <c r="O7" s="32"/>
      <c r="P7" s="35"/>
      <c r="Q7" s="45"/>
    </row>
    <row r="8" spans="1:19">
      <c r="B8" s="3" t="str">
        <f>IFERROR(VLOOKUP($C8,'Entocentric lens DB'!$B$6:$U$312,MATCH('Entocentric lens DB'!$C$4,'Entocentric lens DB'!$B$4:$U$4,0),0),"")</f>
        <v/>
      </c>
      <c r="C8" s="49" t="s">
        <v>680</v>
      </c>
      <c r="D8" s="35" t="str">
        <f>IFERROR(VLOOKUP($C8,'Entocentric lens DB'!$B$6:$U$312,MATCH('Entocentric lens DB'!$D$4,'Entocentric lens DB'!$B$4:$U$4,0),0),"")</f>
        <v/>
      </c>
      <c r="E8" s="35" t="str">
        <f>IFERROR(VLOOKUP($C8,'Entocentric lens DB'!$B$6:$U$312,MATCH('Entocentric lens DB'!$F$4,'Entocentric lens DB'!$B$4:$U$4,0),0),"")</f>
        <v/>
      </c>
      <c r="F8" s="35" t="str">
        <f>IFERROR(VLOOKUP($C8,'Entocentric lens DB'!$B$6:$U$312,MATCH('Entocentric lens DB'!$G$4,'Entocentric lens DB'!$B$4:$U$4,0),0),"")</f>
        <v/>
      </c>
      <c r="G8" s="35" t="str">
        <f>IFERROR(VLOOKUP($C8,'Entocentric lens DB'!$B$6:$U$312,MATCH('Entocentric lens DB'!$H$4,'Entocentric lens DB'!$B$4:$U$4,0),0),"")</f>
        <v/>
      </c>
      <c r="H8" s="35" t="str">
        <f>IFERROR(VLOOKUP($C8,'Entocentric lens DB'!$B$6:$U$312,MATCH('Entocentric lens DB'!$Q$4,'Entocentric lens DB'!$B$4:$U$4,0),0),"")</f>
        <v/>
      </c>
      <c r="I8" s="42" t="str">
        <f>IFERROR(VLOOKUP($C8,'Entocentric lens DB'!$B$6:$U$312,MATCH('Entocentric lens DB'!$R$4,'Entocentric lens DB'!$B$4:$U$4,0),0),"")</f>
        <v/>
      </c>
      <c r="J8" s="35" t="str">
        <f>IFERROR(VLOOKUP($I8,'Optotune lens DB'!$B$5:$I$25,MATCH('Optotune lens DB'!$I$4,'Optotune lens DB'!$B$4:$I$4,0),0),"")</f>
        <v/>
      </c>
      <c r="K8" s="3" t="s">
        <v>677</v>
      </c>
      <c r="L8" s="35"/>
      <c r="M8" s="32" t="e">
        <f>VLOOKUP(C8,'Entocentric lens DB'!$B$6:$U$135,4,FALSE)</f>
        <v>#N/A</v>
      </c>
      <c r="N8" s="32"/>
      <c r="O8" s="32"/>
      <c r="P8" s="35"/>
      <c r="Q8" s="45"/>
    </row>
    <row r="9" spans="1:19">
      <c r="B9" s="3" t="str">
        <f>IFERROR(VLOOKUP($C9,'Entocentric lens DB'!$B$6:$U$312,MATCH('Entocentric lens DB'!$C$4,'Entocentric lens DB'!$B$4:$U$4,0),0),"")</f>
        <v/>
      </c>
      <c r="C9" s="49" t="s">
        <v>681</v>
      </c>
      <c r="D9" s="35" t="str">
        <f>IFERROR(VLOOKUP($C9,'Entocentric lens DB'!$B$6:$U$312,MATCH('Entocentric lens DB'!$D$4,'Entocentric lens DB'!$B$4:$U$4,0),0),"")</f>
        <v/>
      </c>
      <c r="E9" s="35" t="str">
        <f>IFERROR(VLOOKUP($C9,'Entocentric lens DB'!$B$6:$U$312,MATCH('Entocentric lens DB'!$F$4,'Entocentric lens DB'!$B$4:$U$4,0),0),"")</f>
        <v/>
      </c>
      <c r="F9" s="35" t="str">
        <f>IFERROR(VLOOKUP($C9,'Entocentric lens DB'!$B$6:$U$312,MATCH('Entocentric lens DB'!$G$4,'Entocentric lens DB'!$B$4:$U$4,0),0),"")</f>
        <v/>
      </c>
      <c r="G9" s="35" t="str">
        <f>IFERROR(VLOOKUP($C9,'Entocentric lens DB'!$B$6:$U$312,MATCH('Entocentric lens DB'!$H$4,'Entocentric lens DB'!$B$4:$U$4,0),0),"")</f>
        <v/>
      </c>
      <c r="H9" s="35" t="str">
        <f>IFERROR(VLOOKUP($C9,'Entocentric lens DB'!$B$6:$U$312,MATCH('Entocentric lens DB'!$Q$4,'Entocentric lens DB'!$B$4:$U$4,0),0),"")</f>
        <v/>
      </c>
      <c r="I9" s="42" t="str">
        <f>IFERROR(VLOOKUP($C9,'Entocentric lens DB'!$B$6:$U$312,MATCH('Entocentric lens DB'!$R$4,'Entocentric lens DB'!$B$4:$U$4,0),0),"")</f>
        <v/>
      </c>
      <c r="J9" s="35" t="str">
        <f>IFERROR(VLOOKUP($I9,'Optotune lens DB'!$B$5:$I$25,MATCH('Optotune lens DB'!$I$4,'Optotune lens DB'!$B$4:$I$4,0),0),"")</f>
        <v/>
      </c>
      <c r="K9" s="3" t="s">
        <v>677</v>
      </c>
      <c r="L9" s="35"/>
      <c r="M9" s="32" t="e">
        <f>VLOOKUP(C9,'Entocentric lens DB'!$B$6:$U$135,4,FALSE)</f>
        <v>#N/A</v>
      </c>
      <c r="N9" s="32"/>
      <c r="O9" s="32"/>
      <c r="P9" s="35"/>
      <c r="Q9" s="45"/>
    </row>
    <row r="10" spans="1:19">
      <c r="B10" s="3" t="str">
        <f>IFERROR(VLOOKUP($C10,'Entocentric lens DB'!$B$6:$U$312,MATCH('Entocentric lens DB'!$C$4,'Entocentric lens DB'!$B$4:$U$4,0),0),"")</f>
        <v/>
      </c>
      <c r="C10" s="49" t="s">
        <v>682</v>
      </c>
      <c r="D10" s="35" t="str">
        <f>IFERROR(VLOOKUP($C10,'Entocentric lens DB'!$B$6:$U$312,MATCH('Entocentric lens DB'!$D$4,'Entocentric lens DB'!$B$4:$U$4,0),0),"")</f>
        <v/>
      </c>
      <c r="E10" s="35" t="str">
        <f>IFERROR(VLOOKUP($C10,'Entocentric lens DB'!$B$6:$U$312,MATCH('Entocentric lens DB'!$F$4,'Entocentric lens DB'!$B$4:$U$4,0),0),"")</f>
        <v/>
      </c>
      <c r="F10" s="35" t="str">
        <f>IFERROR(VLOOKUP($C10,'Entocentric lens DB'!$B$6:$U$312,MATCH('Entocentric lens DB'!$G$4,'Entocentric lens DB'!$B$4:$U$4,0),0),"")</f>
        <v/>
      </c>
      <c r="G10" s="35" t="str">
        <f>IFERROR(VLOOKUP($C10,'Entocentric lens DB'!$B$6:$U$312,MATCH('Entocentric lens DB'!$H$4,'Entocentric lens DB'!$B$4:$U$4,0),0),"")</f>
        <v/>
      </c>
      <c r="H10" s="35" t="str">
        <f>IFERROR(VLOOKUP($C10,'Entocentric lens DB'!$B$6:$U$312,MATCH('Entocentric lens DB'!$Q$4,'Entocentric lens DB'!$B$4:$U$4,0),0),"")</f>
        <v/>
      </c>
      <c r="I10" s="42" t="str">
        <f>IFERROR(VLOOKUP($C10,'Entocentric lens DB'!$B$6:$U$312,MATCH('Entocentric lens DB'!$R$4,'Entocentric lens DB'!$B$4:$U$4,0),0),"")</f>
        <v/>
      </c>
      <c r="J10" s="35" t="str">
        <f>IFERROR(VLOOKUP($I10,'Optotune lens DB'!$B$5:$I$25,MATCH('Optotune lens DB'!$I$4,'Optotune lens DB'!$B$4:$I$4,0),0),"")</f>
        <v/>
      </c>
      <c r="K10" s="3" t="s">
        <v>677</v>
      </c>
      <c r="L10" s="35"/>
      <c r="M10" s="32" t="e">
        <f>VLOOKUP(C10,'Entocentric lens DB'!$B$6:$U$135,4,FALSE)</f>
        <v>#N/A</v>
      </c>
      <c r="N10" s="32"/>
      <c r="O10" s="32"/>
      <c r="P10" s="35"/>
      <c r="Q10" s="45"/>
    </row>
    <row r="11" spans="1:19">
      <c r="B11" s="3" t="str">
        <f>IFERROR(VLOOKUP($C11,'Entocentric lens DB'!$B$6:$U$312,MATCH('Entocentric lens DB'!$C$4,'Entocentric lens DB'!$B$4:$U$4,0),0),"")</f>
        <v/>
      </c>
      <c r="C11" s="49" t="s">
        <v>683</v>
      </c>
      <c r="D11" s="35" t="str">
        <f>IFERROR(VLOOKUP($C11,'Entocentric lens DB'!$B$6:$U$312,MATCH('Entocentric lens DB'!$D$4,'Entocentric lens DB'!$B$4:$U$4,0),0),"")</f>
        <v/>
      </c>
      <c r="E11" s="35" t="str">
        <f>IFERROR(VLOOKUP($C11,'Entocentric lens DB'!$B$6:$U$312,MATCH('Entocentric lens DB'!$F$4,'Entocentric lens DB'!$B$4:$U$4,0),0),"")</f>
        <v/>
      </c>
      <c r="F11" s="35" t="str">
        <f>IFERROR(VLOOKUP($C11,'Entocentric lens DB'!$B$6:$U$312,MATCH('Entocentric lens DB'!$G$4,'Entocentric lens DB'!$B$4:$U$4,0),0),"")</f>
        <v/>
      </c>
      <c r="G11" s="35" t="str">
        <f>IFERROR(VLOOKUP($C11,'Entocentric lens DB'!$B$6:$U$312,MATCH('Entocentric lens DB'!$H$4,'Entocentric lens DB'!$B$4:$U$4,0),0),"")</f>
        <v/>
      </c>
      <c r="H11" s="35" t="str">
        <f>IFERROR(VLOOKUP($C11,'Entocentric lens DB'!$B$6:$U$312,MATCH('Entocentric lens DB'!$Q$4,'Entocentric lens DB'!$B$4:$U$4,0),0),"")</f>
        <v/>
      </c>
      <c r="I11" s="42" t="str">
        <f>IFERROR(VLOOKUP($C11,'Entocentric lens DB'!$B$6:$U$312,MATCH('Entocentric lens DB'!$R$4,'Entocentric lens DB'!$B$4:$U$4,0),0),"")</f>
        <v/>
      </c>
      <c r="J11" s="35" t="str">
        <f>IFERROR(VLOOKUP($I11,'Optotune lens DB'!$B$5:$I$25,MATCH('Optotune lens DB'!$I$4,'Optotune lens DB'!$B$4:$I$4,0),0),"")</f>
        <v/>
      </c>
      <c r="K11" s="3" t="s">
        <v>677</v>
      </c>
      <c r="L11" s="35"/>
      <c r="M11" s="32" t="e">
        <f>VLOOKUP(C11,'Entocentric lens DB'!$B$6:$U$135,4,FALSE)</f>
        <v>#N/A</v>
      </c>
      <c r="N11" s="32"/>
      <c r="O11" s="32"/>
      <c r="P11" s="35"/>
      <c r="Q11" s="45"/>
    </row>
    <row r="12" spans="1:19">
      <c r="B12" s="3" t="str">
        <f>IFERROR(VLOOKUP($C12,'Entocentric lens DB'!$B$6:$U$312,MATCH('Entocentric lens DB'!$C$4,'Entocentric lens DB'!$B$4:$U$4,0),0),"")</f>
        <v/>
      </c>
      <c r="C12" s="49" t="s">
        <v>684</v>
      </c>
      <c r="D12" s="35" t="str">
        <f>IFERROR(VLOOKUP($C12,'Entocentric lens DB'!$B$6:$U$312,MATCH('Entocentric lens DB'!$D$4,'Entocentric lens DB'!$B$4:$U$4,0),0),"")</f>
        <v/>
      </c>
      <c r="E12" s="35" t="str">
        <f>IFERROR(VLOOKUP($C12,'Entocentric lens DB'!$B$6:$U$312,MATCH('Entocentric lens DB'!$F$4,'Entocentric lens DB'!$B$4:$U$4,0),0),"")</f>
        <v/>
      </c>
      <c r="F12" s="35" t="str">
        <f>IFERROR(VLOOKUP($C12,'Entocentric lens DB'!$B$6:$U$312,MATCH('Entocentric lens DB'!$G$4,'Entocentric lens DB'!$B$4:$U$4,0),0),"")</f>
        <v/>
      </c>
      <c r="G12" s="35" t="str">
        <f>IFERROR(VLOOKUP($C12,'Entocentric lens DB'!$B$6:$U$312,MATCH('Entocentric lens DB'!$H$4,'Entocentric lens DB'!$B$4:$U$4,0),0),"")</f>
        <v/>
      </c>
      <c r="H12" s="35" t="str">
        <f>IFERROR(VLOOKUP($C12,'Entocentric lens DB'!$B$6:$U$312,MATCH('Entocentric lens DB'!$Q$4,'Entocentric lens DB'!$B$4:$U$4,0),0),"")</f>
        <v/>
      </c>
      <c r="I12" s="42" t="str">
        <f>IFERROR(VLOOKUP($C12,'Entocentric lens DB'!$B$6:$U$312,MATCH('Entocentric lens DB'!$R$4,'Entocentric lens DB'!$B$4:$U$4,0),0),"")</f>
        <v/>
      </c>
      <c r="J12" s="35" t="str">
        <f>IFERROR(VLOOKUP($I12,'Optotune lens DB'!$B$5:$I$25,MATCH('Optotune lens DB'!$I$4,'Optotune lens DB'!$B$4:$I$4,0),0),"")</f>
        <v/>
      </c>
      <c r="K12" s="3" t="s">
        <v>677</v>
      </c>
      <c r="L12" s="35"/>
      <c r="M12" s="32" t="e">
        <f>VLOOKUP(C12,'Entocentric lens DB'!$B$6:$U$135,4,FALSE)</f>
        <v>#N/A</v>
      </c>
      <c r="N12" s="32"/>
      <c r="O12" s="32"/>
      <c r="P12" s="35"/>
      <c r="Q12" s="45"/>
    </row>
    <row r="13" spans="1:19">
      <c r="B13" s="3" t="str">
        <f>IFERROR(VLOOKUP($C13,'Entocentric lens DB'!$B$6:$U$312,MATCH('Entocentric lens DB'!$C$4,'Entocentric lens DB'!$B$4:$U$4,0),0),"")</f>
        <v/>
      </c>
      <c r="C13" s="49" t="s">
        <v>685</v>
      </c>
      <c r="D13" s="35" t="str">
        <f>IFERROR(VLOOKUP($C13,'Entocentric lens DB'!$B$6:$U$312,MATCH('Entocentric lens DB'!$D$4,'Entocentric lens DB'!$B$4:$U$4,0),0),"")</f>
        <v/>
      </c>
      <c r="E13" s="35" t="str">
        <f>IFERROR(VLOOKUP($C13,'Entocentric lens DB'!$B$6:$U$312,MATCH('Entocentric lens DB'!$F$4,'Entocentric lens DB'!$B$4:$U$4,0),0),"")</f>
        <v/>
      </c>
      <c r="F13" s="35" t="str">
        <f>IFERROR(VLOOKUP($C13,'Entocentric lens DB'!$B$6:$U$312,MATCH('Entocentric lens DB'!$G$4,'Entocentric lens DB'!$B$4:$U$4,0),0),"")</f>
        <v/>
      </c>
      <c r="G13" s="35" t="str">
        <f>IFERROR(VLOOKUP($C13,'Entocentric lens DB'!$B$6:$U$312,MATCH('Entocentric lens DB'!$H$4,'Entocentric lens DB'!$B$4:$U$4,0),0),"")</f>
        <v/>
      </c>
      <c r="H13" s="35" t="str">
        <f>IFERROR(VLOOKUP($C13,'Entocentric lens DB'!$B$6:$U$312,MATCH('Entocentric lens DB'!$Q$4,'Entocentric lens DB'!$B$4:$U$4,0),0),"")</f>
        <v/>
      </c>
      <c r="I13" s="42" t="str">
        <f>IFERROR(VLOOKUP($C13,'Entocentric lens DB'!$B$6:$U$312,MATCH('Entocentric lens DB'!$R$4,'Entocentric lens DB'!$B$4:$U$4,0),0),"")</f>
        <v/>
      </c>
      <c r="J13" s="35" t="str">
        <f>IFERROR(VLOOKUP($I13,'Optotune lens DB'!$B$5:$I$25,MATCH('Optotune lens DB'!$I$4,'Optotune lens DB'!$B$4:$I$4,0),0),"")</f>
        <v/>
      </c>
      <c r="K13" s="3" t="s">
        <v>677</v>
      </c>
      <c r="L13" s="35"/>
      <c r="M13" s="32" t="e">
        <f>VLOOKUP(C13,'Entocentric lens DB'!$B$6:$U$135,4,FALSE)</f>
        <v>#N/A</v>
      </c>
      <c r="N13" s="32"/>
      <c r="O13" s="32"/>
      <c r="P13" s="35"/>
      <c r="Q13" s="45"/>
    </row>
    <row r="14" spans="1:19">
      <c r="B14" s="3" t="str">
        <f>IFERROR(VLOOKUP($C14,'Entocentric lens DB'!$B$6:$U$312,MATCH('Entocentric lens DB'!$C$4,'Entocentric lens DB'!$B$4:$U$4,0),0),"")</f>
        <v/>
      </c>
      <c r="C14" s="49" t="s">
        <v>686</v>
      </c>
      <c r="D14" s="35" t="str">
        <f>IFERROR(VLOOKUP($C14,'Entocentric lens DB'!$B$6:$U$312,MATCH('Entocentric lens DB'!$D$4,'Entocentric lens DB'!$B$4:$U$4,0),0),"")</f>
        <v/>
      </c>
      <c r="E14" s="35" t="str">
        <f>IFERROR(VLOOKUP($C14,'Entocentric lens DB'!$B$6:$U$312,MATCH('Entocentric lens DB'!$F$4,'Entocentric lens DB'!$B$4:$U$4,0),0),"")</f>
        <v/>
      </c>
      <c r="F14" s="35" t="str">
        <f>IFERROR(VLOOKUP($C14,'Entocentric lens DB'!$B$6:$U$312,MATCH('Entocentric lens DB'!$G$4,'Entocentric lens DB'!$B$4:$U$4,0),0),"")</f>
        <v/>
      </c>
      <c r="G14" s="35" t="str">
        <f>IFERROR(VLOOKUP($C14,'Entocentric lens DB'!$B$6:$U$312,MATCH('Entocentric lens DB'!$H$4,'Entocentric lens DB'!$B$4:$U$4,0),0),"")</f>
        <v/>
      </c>
      <c r="H14" s="35" t="str">
        <f>IFERROR(VLOOKUP($C14,'Entocentric lens DB'!$B$6:$U$312,MATCH('Entocentric lens DB'!$Q$4,'Entocentric lens DB'!$B$4:$U$4,0),0),"")</f>
        <v/>
      </c>
      <c r="I14" s="42" t="str">
        <f>IFERROR(VLOOKUP($C14,'Entocentric lens DB'!$B$6:$U$312,MATCH('Entocentric lens DB'!$R$4,'Entocentric lens DB'!$B$4:$U$4,0),0),"")</f>
        <v/>
      </c>
      <c r="J14" s="35" t="str">
        <f>IFERROR(VLOOKUP($I14,'Optotune lens DB'!$B$5:$I$25,MATCH('Optotune lens DB'!$I$4,'Optotune lens DB'!$B$4:$I$4,0),0),"")</f>
        <v/>
      </c>
      <c r="K14" s="3" t="s">
        <v>677</v>
      </c>
      <c r="L14" s="35"/>
      <c r="M14" s="32" t="e">
        <f>VLOOKUP(C14,'Entocentric lens DB'!$B$6:$U$135,4,FALSE)</f>
        <v>#N/A</v>
      </c>
      <c r="N14" s="32"/>
      <c r="O14" s="32"/>
      <c r="P14" s="35"/>
      <c r="Q14" s="45"/>
    </row>
    <row r="15" spans="1:19">
      <c r="B15" s="3" t="str">
        <f>IFERROR(VLOOKUP($C15,'Entocentric lens DB'!$B$6:$U$312,MATCH('Entocentric lens DB'!$C$4,'Entocentric lens DB'!$B$4:$U$4,0),0),"")</f>
        <v/>
      </c>
      <c r="C15" s="49" t="s">
        <v>687</v>
      </c>
      <c r="D15" s="35" t="str">
        <f>IFERROR(VLOOKUP($C15,'Entocentric lens DB'!$B$6:$U$312,MATCH('Entocentric lens DB'!$D$4,'Entocentric lens DB'!$B$4:$U$4,0),0),"")</f>
        <v/>
      </c>
      <c r="E15" s="35" t="str">
        <f>IFERROR(VLOOKUP($C15,'Entocentric lens DB'!$B$6:$U$312,MATCH('Entocentric lens DB'!$F$4,'Entocentric lens DB'!$B$4:$U$4,0),0),"")</f>
        <v/>
      </c>
      <c r="F15" s="35" t="str">
        <f>IFERROR(VLOOKUP($C15,'Entocentric lens DB'!$B$6:$U$312,MATCH('Entocentric lens DB'!$G$4,'Entocentric lens DB'!$B$4:$U$4,0),0),"")</f>
        <v/>
      </c>
      <c r="G15" s="35" t="str">
        <f>IFERROR(VLOOKUP($C15,'Entocentric lens DB'!$B$6:$U$312,MATCH('Entocentric lens DB'!$H$4,'Entocentric lens DB'!$B$4:$U$4,0),0),"")</f>
        <v/>
      </c>
      <c r="H15" s="35" t="str">
        <f>IFERROR(VLOOKUP($C15,'Entocentric lens DB'!$B$6:$U$312,MATCH('Entocentric lens DB'!$Q$4,'Entocentric lens DB'!$B$4:$U$4,0),0),"")</f>
        <v/>
      </c>
      <c r="I15" s="42" t="str">
        <f>IFERROR(VLOOKUP($C15,'Entocentric lens DB'!$B$6:$U$312,MATCH('Entocentric lens DB'!$R$4,'Entocentric lens DB'!$B$4:$U$4,0),0),"")</f>
        <v/>
      </c>
      <c r="J15" s="35" t="str">
        <f>IFERROR(VLOOKUP($I15,'Optotune lens DB'!$B$5:$I$25,MATCH('Optotune lens DB'!$I$4,'Optotune lens DB'!$B$4:$I$4,0),0),"")</f>
        <v/>
      </c>
      <c r="K15" s="3" t="s">
        <v>677</v>
      </c>
      <c r="L15" s="35"/>
      <c r="M15" s="32" t="e">
        <f>VLOOKUP(C15,'Entocentric lens DB'!$B$6:$U$135,4,FALSE)</f>
        <v>#N/A</v>
      </c>
      <c r="N15" s="32"/>
      <c r="O15" s="32"/>
      <c r="P15" s="35"/>
      <c r="Q15" s="45"/>
    </row>
    <row r="16" spans="1:19">
      <c r="B16" s="3" t="str">
        <f>IFERROR(VLOOKUP($C16,'Entocentric lens DB'!$B$6:$U$312,MATCH('Entocentric lens DB'!$C$4,'Entocentric lens DB'!$B$4:$U$4,0),0),"")</f>
        <v/>
      </c>
      <c r="C16" s="49" t="s">
        <v>688</v>
      </c>
      <c r="D16" s="35" t="str">
        <f>IFERROR(VLOOKUP($C16,'Entocentric lens DB'!$B$6:$U$312,MATCH('Entocentric lens DB'!$D$4,'Entocentric lens DB'!$B$4:$U$4,0),0),"")</f>
        <v/>
      </c>
      <c r="E16" s="35" t="str">
        <f>IFERROR(VLOOKUP($C16,'Entocentric lens DB'!$B$6:$U$312,MATCH('Entocentric lens DB'!$F$4,'Entocentric lens DB'!$B$4:$U$4,0),0),"")</f>
        <v/>
      </c>
      <c r="F16" s="35" t="str">
        <f>IFERROR(VLOOKUP($C16,'Entocentric lens DB'!$B$6:$U$312,MATCH('Entocentric lens DB'!$G$4,'Entocentric lens DB'!$B$4:$U$4,0),0),"")</f>
        <v/>
      </c>
      <c r="G16" s="35" t="str">
        <f>IFERROR(VLOOKUP($C16,'Entocentric lens DB'!$B$6:$U$312,MATCH('Entocentric lens DB'!$H$4,'Entocentric lens DB'!$B$4:$U$4,0),0),"")</f>
        <v/>
      </c>
      <c r="H16" s="35" t="str">
        <f>IFERROR(VLOOKUP($C16,'Entocentric lens DB'!$B$6:$U$312,MATCH('Entocentric lens DB'!$Q$4,'Entocentric lens DB'!$B$4:$U$4,0),0),"")</f>
        <v/>
      </c>
      <c r="I16" s="42" t="str">
        <f>IFERROR(VLOOKUP($C16,'Entocentric lens DB'!$B$6:$U$312,MATCH('Entocentric lens DB'!$R$4,'Entocentric lens DB'!$B$4:$U$4,0),0),"")</f>
        <v/>
      </c>
      <c r="J16" s="35" t="str">
        <f>IFERROR(VLOOKUP($I16,'Optotune lens DB'!$B$5:$I$25,MATCH('Optotune lens DB'!$I$4,'Optotune lens DB'!$B$4:$I$4,0),0),"")</f>
        <v/>
      </c>
      <c r="K16" s="3" t="s">
        <v>677</v>
      </c>
      <c r="L16" s="35"/>
      <c r="M16" s="32" t="e">
        <f>VLOOKUP(C16,'Entocentric lens DB'!$B$6:$U$135,4,FALSE)</f>
        <v>#N/A</v>
      </c>
      <c r="N16" s="32"/>
      <c r="O16" s="32"/>
      <c r="P16" s="35"/>
      <c r="Q16" s="45"/>
    </row>
    <row r="17" spans="2:17">
      <c r="B17" s="3" t="str">
        <f>IFERROR(VLOOKUP($C17,'Entocentric lens DB'!$B$6:$U$312,MATCH('Entocentric lens DB'!$C$4,'Entocentric lens DB'!$B$4:$U$4,0),0),"")</f>
        <v/>
      </c>
      <c r="C17" s="49" t="s">
        <v>689</v>
      </c>
      <c r="D17" s="35" t="str">
        <f>IFERROR(VLOOKUP($C17,'Entocentric lens DB'!$B$6:$U$312,MATCH('Entocentric lens DB'!$D$4,'Entocentric lens DB'!$B$4:$U$4,0),0),"")</f>
        <v/>
      </c>
      <c r="E17" s="35" t="str">
        <f>IFERROR(VLOOKUP($C17,'Entocentric lens DB'!$B$6:$U$312,MATCH('Entocentric lens DB'!$F$4,'Entocentric lens DB'!$B$4:$U$4,0),0),"")</f>
        <v/>
      </c>
      <c r="F17" s="35" t="str">
        <f>IFERROR(VLOOKUP($C17,'Entocentric lens DB'!$B$6:$U$312,MATCH('Entocentric lens DB'!$G$4,'Entocentric lens DB'!$B$4:$U$4,0),0),"")</f>
        <v/>
      </c>
      <c r="G17" s="35" t="str">
        <f>IFERROR(VLOOKUP($C17,'Entocentric lens DB'!$B$6:$U$312,MATCH('Entocentric lens DB'!$H$4,'Entocentric lens DB'!$B$4:$U$4,0),0),"")</f>
        <v/>
      </c>
      <c r="H17" s="35" t="str">
        <f>IFERROR(VLOOKUP($C17,'Entocentric lens DB'!$B$6:$U$312,MATCH('Entocentric lens DB'!$Q$4,'Entocentric lens DB'!$B$4:$U$4,0),0),"")</f>
        <v/>
      </c>
      <c r="I17" s="42" t="str">
        <f>IFERROR(VLOOKUP($C17,'Entocentric lens DB'!$B$6:$U$312,MATCH('Entocentric lens DB'!$R$4,'Entocentric lens DB'!$B$4:$U$4,0),0),"")</f>
        <v/>
      </c>
      <c r="J17" s="35" t="str">
        <f>IFERROR(VLOOKUP($I17,'Optotune lens DB'!$B$5:$I$25,MATCH('Optotune lens DB'!$I$4,'Optotune lens DB'!$B$4:$I$4,0),0),"")</f>
        <v/>
      </c>
      <c r="K17" s="3" t="s">
        <v>677</v>
      </c>
      <c r="L17" s="35"/>
      <c r="M17" s="32" t="e">
        <f>VLOOKUP(C17,'Entocentric lens DB'!$B$6:$U$135,4,FALSE)</f>
        <v>#N/A</v>
      </c>
      <c r="N17" s="32"/>
      <c r="O17" s="32"/>
      <c r="P17" s="35"/>
      <c r="Q17" s="45"/>
    </row>
    <row r="18" spans="2:17">
      <c r="B18" s="3" t="str">
        <f>IFERROR(VLOOKUP($C18,'Entocentric lens DB'!$B$6:$U$312,MATCH('Entocentric lens DB'!$C$4,'Entocentric lens DB'!$B$4:$U$4,0),0),"")</f>
        <v/>
      </c>
      <c r="C18" s="49" t="s">
        <v>690</v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K18" s="3" t="s">
        <v>677</v>
      </c>
      <c r="L18" s="35"/>
      <c r="M18" s="32" t="e">
        <f>VLOOKUP(C18,'Entocentric lens DB'!$B$6:$U$135,4,FALSE)</f>
        <v>#N/A</v>
      </c>
      <c r="N18" s="32"/>
      <c r="O18" s="32"/>
      <c r="P18" s="35"/>
      <c r="Q18" s="45"/>
    </row>
    <row r="19" spans="2:17">
      <c r="B19" s="3" t="str">
        <f>IFERROR(VLOOKUP($C19,'Entocentric lens DB'!$B$6:$U$312,MATCH('Entocentric lens DB'!$C$4,'Entocentric lens DB'!$B$4:$U$4,0),0),"")</f>
        <v/>
      </c>
      <c r="C19" s="49" t="s">
        <v>691</v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K19" s="3" t="s">
        <v>677</v>
      </c>
      <c r="L19" s="35"/>
      <c r="M19" s="32" t="e">
        <f>VLOOKUP(C19,'Entocentric lens DB'!$B$6:$U$135,4,FALSE)</f>
        <v>#N/A</v>
      </c>
      <c r="N19" s="32"/>
      <c r="O19" s="32"/>
      <c r="P19" s="35"/>
      <c r="Q19" s="45"/>
    </row>
    <row r="20" spans="2:17">
      <c r="B20" s="3" t="str">
        <f>IFERROR(VLOOKUP($C20,'Entocentric lens DB'!$B$6:$U$312,MATCH('Entocentric lens DB'!$C$4,'Entocentric lens DB'!$B$4:$U$4,0),0),"")</f>
        <v/>
      </c>
      <c r="C20" s="49" t="s">
        <v>692</v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K20" s="3" t="s">
        <v>677</v>
      </c>
      <c r="L20" s="35"/>
      <c r="M20" s="32" t="e">
        <f>VLOOKUP(C20,'Entocentric lens DB'!$B$6:$U$135,4,FALSE)</f>
        <v>#N/A</v>
      </c>
      <c r="N20" s="32"/>
      <c r="O20" s="32"/>
      <c r="P20" s="35"/>
      <c r="Q20" s="45"/>
    </row>
    <row r="21" spans="2:17">
      <c r="B21" s="3" t="str">
        <f>IFERROR(VLOOKUP($C21,'Entocentric lens DB'!$B$6:$U$312,MATCH('Entocentric lens DB'!$C$4,'Entocentric lens DB'!$B$4:$U$4,0),0),"")</f>
        <v/>
      </c>
      <c r="C21" s="49" t="s">
        <v>693</v>
      </c>
      <c r="D21" s="35" t="str">
        <f>IFERROR(VLOOKUP($C21,'Entocentric lens DB'!$B$6:$U$312,MATCH('Entocentric lens DB'!$D$4,'Entocentric lens DB'!$B$4:$U$4,0),0),"")</f>
        <v/>
      </c>
      <c r="E21" s="35" t="str">
        <f>IFERROR(VLOOKUP($C21,'Entocentric lens DB'!$B$6:$U$312,MATCH('Entocentric lens DB'!$F$4,'Entocentric lens DB'!$B$4:$U$4,0),0),"")</f>
        <v/>
      </c>
      <c r="F21" s="35" t="str">
        <f>IFERROR(VLOOKUP($C21,'Entocentric lens DB'!$B$6:$U$312,MATCH('Entocentric lens DB'!$G$4,'Entocentric lens DB'!$B$4:$U$4,0),0),"")</f>
        <v/>
      </c>
      <c r="G21" s="35" t="str">
        <f>IFERROR(VLOOKUP($C21,'Entocentric lens DB'!$B$6:$U$312,MATCH('Entocentric lens DB'!$H$4,'Entocentric lens DB'!$B$4:$U$4,0),0),"")</f>
        <v/>
      </c>
      <c r="H21" s="35" t="str">
        <f>IFERROR(VLOOKUP($C21,'Entocentric lens DB'!$B$6:$U$312,MATCH('Entocentric lens DB'!$Q$4,'Entocentric lens DB'!$B$4:$U$4,0),0),"")</f>
        <v/>
      </c>
      <c r="I21" s="42" t="str">
        <f>IFERROR(VLOOKUP($C21,'Entocentric lens DB'!$B$6:$U$312,MATCH('Entocentric lens DB'!$R$4,'Entocentric lens DB'!$B$4:$U$4,0),0),"")</f>
        <v/>
      </c>
      <c r="J21" s="35" t="str">
        <f>IFERROR(VLOOKUP($I21,'Optotune lens DB'!$B$5:$I$25,MATCH('Optotune lens DB'!$I$4,'Optotune lens DB'!$B$4:$I$4,0),0),"")</f>
        <v/>
      </c>
      <c r="K21" s="3" t="s">
        <v>677</v>
      </c>
      <c r="L21" s="35"/>
      <c r="M21" s="32" t="e">
        <f>VLOOKUP(C21,'Entocentric lens DB'!$B$6:$U$135,4,FALSE)</f>
        <v>#N/A</v>
      </c>
      <c r="N21" s="32"/>
      <c r="O21" s="32"/>
      <c r="P21" s="35"/>
      <c r="Q21" s="45"/>
    </row>
    <row r="22" spans="2:17">
      <c r="B22" s="3" t="str">
        <f>IFERROR(VLOOKUP($C22,'Entocentric lens DB'!$B$6:$U$312,MATCH('Entocentric lens DB'!$C$4,'Entocentric lens DB'!$B$4:$U$4,0),0),"")</f>
        <v/>
      </c>
      <c r="C22" s="49" t="s">
        <v>694</v>
      </c>
      <c r="D22" s="35" t="str">
        <f>IFERROR(VLOOKUP($C22,'Entocentric lens DB'!$B$6:$U$312,MATCH('Entocentric lens DB'!$D$4,'Entocentric lens DB'!$B$4:$U$4,0),0),"")</f>
        <v/>
      </c>
      <c r="E22" s="35" t="str">
        <f>IFERROR(VLOOKUP($C22,'Entocentric lens DB'!$B$6:$U$312,MATCH('Entocentric lens DB'!$F$4,'Entocentric lens DB'!$B$4:$U$4,0),0),"")</f>
        <v/>
      </c>
      <c r="F22" s="35" t="str">
        <f>IFERROR(VLOOKUP($C22,'Entocentric lens DB'!$B$6:$U$312,MATCH('Entocentric lens DB'!$G$4,'Entocentric lens DB'!$B$4:$U$4,0),0),"")</f>
        <v/>
      </c>
      <c r="G22" s="35" t="str">
        <f>IFERROR(VLOOKUP($C22,'Entocentric lens DB'!$B$6:$U$312,MATCH('Entocentric lens DB'!$H$4,'Entocentric lens DB'!$B$4:$U$4,0),0),"")</f>
        <v/>
      </c>
      <c r="H22" s="35" t="str">
        <f>IFERROR(VLOOKUP($C22,'Entocentric lens DB'!$B$6:$U$312,MATCH('Entocentric lens DB'!$Q$4,'Entocentric lens DB'!$B$4:$U$4,0),0),"")</f>
        <v/>
      </c>
      <c r="I22" s="42" t="str">
        <f>IFERROR(VLOOKUP($C22,'Entocentric lens DB'!$B$6:$U$312,MATCH('Entocentric lens DB'!$R$4,'Entocentric lens DB'!$B$4:$U$4,0),0),"")</f>
        <v/>
      </c>
      <c r="J22" s="35" t="str">
        <f>IFERROR(VLOOKUP($I22,'Optotune lens DB'!$B$5:$I$25,MATCH('Optotune lens DB'!$I$4,'Optotune lens DB'!$B$4:$I$4,0),0),"")</f>
        <v/>
      </c>
      <c r="K22" s="3" t="s">
        <v>677</v>
      </c>
      <c r="L22" s="35"/>
      <c r="M22" s="32" t="e">
        <f>VLOOKUP(C22,'Entocentric lens DB'!$B$6:$U$135,4,FALSE)</f>
        <v>#N/A</v>
      </c>
      <c r="N22" s="32"/>
      <c r="O22" s="32"/>
      <c r="P22" s="35"/>
      <c r="Q22" s="45"/>
    </row>
    <row r="23" spans="2:17">
      <c r="B23" s="3" t="str">
        <f>IFERROR(VLOOKUP($C23,'Entocentric lens DB'!$B$6:$U$312,MATCH('Entocentric lens DB'!$C$4,'Entocentric lens DB'!$B$4:$U$4,0),0),"")</f>
        <v/>
      </c>
      <c r="C23" s="49" t="s">
        <v>695</v>
      </c>
      <c r="D23" s="35" t="str">
        <f>IFERROR(VLOOKUP($C23,'Entocentric lens DB'!$B$6:$U$312,MATCH('Entocentric lens DB'!$D$4,'Entocentric lens DB'!$B$4:$U$4,0),0),"")</f>
        <v/>
      </c>
      <c r="E23" s="35" t="str">
        <f>IFERROR(VLOOKUP($C23,'Entocentric lens DB'!$B$6:$U$312,MATCH('Entocentric lens DB'!$F$4,'Entocentric lens DB'!$B$4:$U$4,0),0),"")</f>
        <v/>
      </c>
      <c r="F23" s="35" t="str">
        <f>IFERROR(VLOOKUP($C23,'Entocentric lens DB'!$B$6:$U$312,MATCH('Entocentric lens DB'!$G$4,'Entocentric lens DB'!$B$4:$U$4,0),0),"")</f>
        <v/>
      </c>
      <c r="G23" s="35" t="str">
        <f>IFERROR(VLOOKUP($C23,'Entocentric lens DB'!$B$6:$U$312,MATCH('Entocentric lens DB'!$H$4,'Entocentric lens DB'!$B$4:$U$4,0),0),"")</f>
        <v/>
      </c>
      <c r="H23" s="35" t="str">
        <f>IFERROR(VLOOKUP($C23,'Entocentric lens DB'!$B$6:$U$312,MATCH('Entocentric lens DB'!$Q$4,'Entocentric lens DB'!$B$4:$U$4,0),0),"")</f>
        <v/>
      </c>
      <c r="I23" s="42" t="str">
        <f>IFERROR(VLOOKUP($C23,'Entocentric lens DB'!$B$6:$U$312,MATCH('Entocentric lens DB'!$R$4,'Entocentric lens DB'!$B$4:$U$4,0),0),"")</f>
        <v/>
      </c>
      <c r="J23" s="35" t="str">
        <f>IFERROR(VLOOKUP($I23,'Optotune lens DB'!$B$5:$I$25,MATCH('Optotune lens DB'!$I$4,'Optotune lens DB'!$B$4:$I$4,0),0),"")</f>
        <v/>
      </c>
      <c r="K23" s="3" t="s">
        <v>677</v>
      </c>
      <c r="L23" s="35"/>
      <c r="M23" s="32" t="e">
        <f>VLOOKUP(C23,'Entocentric lens DB'!$B$6:$U$135,4,FALSE)</f>
        <v>#N/A</v>
      </c>
      <c r="N23" s="32"/>
      <c r="O23" s="32"/>
      <c r="P23" s="35"/>
      <c r="Q23" s="45"/>
    </row>
    <row r="24" spans="2:17">
      <c r="B24" s="3" t="str">
        <f>IFERROR(VLOOKUP($C24,'Entocentric lens DB'!$B$6:$U$312,MATCH('Entocentric lens DB'!$C$4,'Entocentric lens DB'!$B$4:$U$4,0),0),"")</f>
        <v/>
      </c>
      <c r="C24" s="49" t="s">
        <v>696</v>
      </c>
      <c r="D24" s="35" t="str">
        <f>IFERROR(VLOOKUP($C24,'Entocentric lens DB'!$B$6:$U$312,MATCH('Entocentric lens DB'!$D$4,'Entocentric lens DB'!$B$4:$U$4,0),0),"")</f>
        <v/>
      </c>
      <c r="E24" s="35" t="str">
        <f>IFERROR(VLOOKUP($C24,'Entocentric lens DB'!$B$6:$U$312,MATCH('Entocentric lens DB'!$F$4,'Entocentric lens DB'!$B$4:$U$4,0),0),"")</f>
        <v/>
      </c>
      <c r="F24" s="35" t="str">
        <f>IFERROR(VLOOKUP($C24,'Entocentric lens DB'!$B$6:$U$312,MATCH('Entocentric lens DB'!$G$4,'Entocentric lens DB'!$B$4:$U$4,0),0),"")</f>
        <v/>
      </c>
      <c r="G24" s="35" t="str">
        <f>IFERROR(VLOOKUP($C24,'Entocentric lens DB'!$B$6:$U$312,MATCH('Entocentric lens DB'!$H$4,'Entocentric lens DB'!$B$4:$U$4,0),0),"")</f>
        <v/>
      </c>
      <c r="H24" s="35" t="str">
        <f>IFERROR(VLOOKUP($C24,'Entocentric lens DB'!$B$6:$U$312,MATCH('Entocentric lens DB'!$Q$4,'Entocentric lens DB'!$B$4:$U$4,0),0),"")</f>
        <v/>
      </c>
      <c r="I24" s="42" t="str">
        <f>IFERROR(VLOOKUP($C24,'Entocentric lens DB'!$B$6:$U$312,MATCH('Entocentric lens DB'!$R$4,'Entocentric lens DB'!$B$4:$U$4,0),0),"")</f>
        <v/>
      </c>
      <c r="J24" s="35" t="str">
        <f>IFERROR(VLOOKUP($I24,'Optotune lens DB'!$B$5:$I$25,MATCH('Optotune lens DB'!$I$4,'Optotune lens DB'!$B$4:$I$4,0),0),"")</f>
        <v/>
      </c>
      <c r="K24" s="3" t="s">
        <v>677</v>
      </c>
      <c r="L24" s="35"/>
      <c r="M24" s="32" t="e">
        <f>VLOOKUP(C24,'Entocentric lens DB'!$B$6:$U$135,4,FALSE)</f>
        <v>#N/A</v>
      </c>
      <c r="N24" s="32"/>
      <c r="O24" s="32"/>
      <c r="P24" s="35"/>
      <c r="Q24" s="45"/>
    </row>
    <row r="25" spans="2:17">
      <c r="B25" s="3" t="str">
        <f>IFERROR(VLOOKUP($C25,'Entocentric lens DB'!$B$6:$U$312,MATCH('Entocentric lens DB'!$C$4,'Entocentric lens DB'!$B$4:$U$4,0),0),"")</f>
        <v/>
      </c>
      <c r="C25" s="49" t="s">
        <v>697</v>
      </c>
      <c r="D25" s="35" t="str">
        <f>IFERROR(VLOOKUP($C25,'Entocentric lens DB'!$B$6:$U$312,MATCH('Entocentric lens DB'!$D$4,'Entocentric lens DB'!$B$4:$U$4,0),0),"")</f>
        <v/>
      </c>
      <c r="E25" s="35" t="str">
        <f>IFERROR(VLOOKUP($C25,'Entocentric lens DB'!$B$6:$U$312,MATCH('Entocentric lens DB'!$F$4,'Entocentric lens DB'!$B$4:$U$4,0),0),"")</f>
        <v/>
      </c>
      <c r="F25" s="35" t="str">
        <f>IFERROR(VLOOKUP($C25,'Entocentric lens DB'!$B$6:$U$312,MATCH('Entocentric lens DB'!$G$4,'Entocentric lens DB'!$B$4:$U$4,0),0),"")</f>
        <v/>
      </c>
      <c r="G25" s="35" t="str">
        <f>IFERROR(VLOOKUP($C25,'Entocentric lens DB'!$B$6:$U$312,MATCH('Entocentric lens DB'!$H$4,'Entocentric lens DB'!$B$4:$U$4,0),0),"")</f>
        <v/>
      </c>
      <c r="H25" s="35" t="str">
        <f>IFERROR(VLOOKUP($C25,'Entocentric lens DB'!$B$6:$U$312,MATCH('Entocentric lens DB'!$Q$4,'Entocentric lens DB'!$B$4:$U$4,0),0),"")</f>
        <v/>
      </c>
      <c r="I25" s="42" t="str">
        <f>IFERROR(VLOOKUP($C25,'Entocentric lens DB'!$B$6:$U$312,MATCH('Entocentric lens DB'!$R$4,'Entocentric lens DB'!$B$4:$U$4,0),0),"")</f>
        <v/>
      </c>
      <c r="J25" s="35" t="str">
        <f>IFERROR(VLOOKUP($I25,'Optotune lens DB'!$B$5:$I$25,MATCH('Optotune lens DB'!$I$4,'Optotune lens DB'!$B$4:$I$4,0),0),"")</f>
        <v/>
      </c>
      <c r="K25" s="3" t="s">
        <v>677</v>
      </c>
      <c r="L25" s="35"/>
      <c r="M25" s="32" t="e">
        <f>VLOOKUP(C25,'Entocentric lens DB'!$B$6:$U$135,4,FALSE)</f>
        <v>#N/A</v>
      </c>
      <c r="N25" s="32"/>
      <c r="O25" s="32"/>
      <c r="P25" s="35"/>
      <c r="Q25" s="45"/>
    </row>
    <row r="26" spans="2:17">
      <c r="B26" s="3" t="str">
        <f>IFERROR(VLOOKUP($C26,'Entocentric lens DB'!$B$6:$U$312,MATCH('Entocentric lens DB'!$C$4,'Entocentric lens DB'!$B$4:$U$4,0),0),"")</f>
        <v/>
      </c>
      <c r="C26" s="49" t="s">
        <v>698</v>
      </c>
      <c r="D26" s="35" t="str">
        <f>IFERROR(VLOOKUP($C26,'Entocentric lens DB'!$B$6:$U$312,MATCH('Entocentric lens DB'!$D$4,'Entocentric lens DB'!$B$4:$U$4,0),0),"")</f>
        <v/>
      </c>
      <c r="E26" s="35" t="str">
        <f>IFERROR(VLOOKUP($C26,'Entocentric lens DB'!$B$6:$U$312,MATCH('Entocentric lens DB'!$F$4,'Entocentric lens DB'!$B$4:$U$4,0),0),"")</f>
        <v/>
      </c>
      <c r="F26" s="35" t="str">
        <f>IFERROR(VLOOKUP($C26,'Entocentric lens DB'!$B$6:$U$312,MATCH('Entocentric lens DB'!$G$4,'Entocentric lens DB'!$B$4:$U$4,0),0),"")</f>
        <v/>
      </c>
      <c r="G26" s="35" t="str">
        <f>IFERROR(VLOOKUP($C26,'Entocentric lens DB'!$B$6:$U$312,MATCH('Entocentric lens DB'!$H$4,'Entocentric lens DB'!$B$4:$U$4,0),0),"")</f>
        <v/>
      </c>
      <c r="H26" s="35" t="str">
        <f>IFERROR(VLOOKUP($C26,'Entocentric lens DB'!$B$6:$U$312,MATCH('Entocentric lens DB'!$Q$4,'Entocentric lens DB'!$B$4:$U$4,0),0),"")</f>
        <v/>
      </c>
      <c r="I26" s="42" t="str">
        <f>IFERROR(VLOOKUP($C26,'Entocentric lens DB'!$B$6:$U$312,MATCH('Entocentric lens DB'!$R$4,'Entocentric lens DB'!$B$4:$U$4,0),0),"")</f>
        <v/>
      </c>
      <c r="J26" s="35" t="str">
        <f>IFERROR(VLOOKUP($I26,'Optotune lens DB'!$B$5:$I$25,MATCH('Optotune lens DB'!$I$4,'Optotune lens DB'!$B$4:$I$4,0),0),"")</f>
        <v/>
      </c>
      <c r="K26" s="3" t="s">
        <v>677</v>
      </c>
      <c r="L26" s="35"/>
      <c r="M26" s="32" t="e">
        <f>VLOOKUP(C26,'Entocentric lens DB'!$B$6:$U$135,4,FALSE)</f>
        <v>#N/A</v>
      </c>
      <c r="N26" s="32"/>
      <c r="O26" s="32"/>
      <c r="P26" s="35"/>
      <c r="Q26" s="45"/>
    </row>
    <row r="27" spans="2:17">
      <c r="B27" s="3" t="str">
        <f>IFERROR(VLOOKUP($C27,'Entocentric lens DB'!$B$6:$U$312,MATCH('Entocentric lens DB'!$C$4,'Entocentric lens DB'!$B$4:$U$4,0),0),"")</f>
        <v/>
      </c>
      <c r="C27" s="49" t="s">
        <v>699</v>
      </c>
      <c r="D27" s="35" t="str">
        <f>IFERROR(VLOOKUP($C27,'Entocentric lens DB'!$B$6:$U$312,MATCH('Entocentric lens DB'!$D$4,'Entocentric lens DB'!$B$4:$U$4,0),0),"")</f>
        <v/>
      </c>
      <c r="E27" s="35" t="str">
        <f>IFERROR(VLOOKUP($C27,'Entocentric lens DB'!$B$6:$U$312,MATCH('Entocentric lens DB'!$F$4,'Entocentric lens DB'!$B$4:$U$4,0),0),"")</f>
        <v/>
      </c>
      <c r="F27" s="35" t="str">
        <f>IFERROR(VLOOKUP($C27,'Entocentric lens DB'!$B$6:$U$312,MATCH('Entocentric lens DB'!$G$4,'Entocentric lens DB'!$B$4:$U$4,0),0),"")</f>
        <v/>
      </c>
      <c r="G27" s="35" t="str">
        <f>IFERROR(VLOOKUP($C27,'Entocentric lens DB'!$B$6:$U$312,MATCH('Entocentric lens DB'!$H$4,'Entocentric lens DB'!$B$4:$U$4,0),0),"")</f>
        <v/>
      </c>
      <c r="H27" s="35" t="str">
        <f>IFERROR(VLOOKUP($C27,'Entocentric lens DB'!$B$6:$U$312,MATCH('Entocentric lens DB'!$Q$4,'Entocentric lens DB'!$B$4:$U$4,0),0),"")</f>
        <v/>
      </c>
      <c r="I27" s="42" t="str">
        <f>IFERROR(VLOOKUP($C27,'Entocentric lens DB'!$B$6:$U$312,MATCH('Entocentric lens DB'!$R$4,'Entocentric lens DB'!$B$4:$U$4,0),0),"")</f>
        <v/>
      </c>
      <c r="J27" s="35" t="str">
        <f>IFERROR(VLOOKUP($I27,'Optotune lens DB'!$B$5:$I$25,MATCH('Optotune lens DB'!$I$4,'Optotune lens DB'!$B$4:$I$4,0),0),"")</f>
        <v/>
      </c>
      <c r="K27" s="3" t="s">
        <v>677</v>
      </c>
      <c r="L27" s="35"/>
      <c r="M27" s="32" t="e">
        <f>VLOOKUP(C27,'Entocentric lens DB'!$B$6:$U$135,4,FALSE)</f>
        <v>#N/A</v>
      </c>
      <c r="N27" s="32"/>
      <c r="O27" s="32"/>
      <c r="P27" s="35"/>
      <c r="Q27" s="45"/>
    </row>
    <row r="28" spans="2:17">
      <c r="B28" s="3" t="str">
        <f>IFERROR(VLOOKUP($C28,'Entocentric lens DB'!$B$6:$U$312,MATCH('Entocentric lens DB'!$C$4,'Entocentric lens DB'!$B$4:$U$4,0),0),"")</f>
        <v/>
      </c>
      <c r="C28" s="49" t="s">
        <v>700</v>
      </c>
      <c r="D28" s="35" t="str">
        <f>IFERROR(VLOOKUP($C28,'Entocentric lens DB'!$B$6:$U$312,MATCH('Entocentric lens DB'!$D$4,'Entocentric lens DB'!$B$4:$U$4,0),0),"")</f>
        <v/>
      </c>
      <c r="E28" s="35" t="str">
        <f>IFERROR(VLOOKUP($C28,'Entocentric lens DB'!$B$6:$U$312,MATCH('Entocentric lens DB'!$F$4,'Entocentric lens DB'!$B$4:$U$4,0),0),"")</f>
        <v/>
      </c>
      <c r="F28" s="35" t="str">
        <f>IFERROR(VLOOKUP($C28,'Entocentric lens DB'!$B$6:$U$312,MATCH('Entocentric lens DB'!$G$4,'Entocentric lens DB'!$B$4:$U$4,0),0),"")</f>
        <v/>
      </c>
      <c r="G28" s="35" t="str">
        <f>IFERROR(VLOOKUP($C28,'Entocentric lens DB'!$B$6:$U$312,MATCH('Entocentric lens DB'!$H$4,'Entocentric lens DB'!$B$4:$U$4,0),0),"")</f>
        <v/>
      </c>
      <c r="H28" s="35" t="str">
        <f>IFERROR(VLOOKUP($C28,'Entocentric lens DB'!$B$6:$U$312,MATCH('Entocentric lens DB'!$Q$4,'Entocentric lens DB'!$B$4:$U$4,0),0),"")</f>
        <v/>
      </c>
      <c r="I28" s="42" t="str">
        <f>IFERROR(VLOOKUP($C28,'Entocentric lens DB'!$B$6:$U$312,MATCH('Entocentric lens DB'!$R$4,'Entocentric lens DB'!$B$4:$U$4,0),0),"")</f>
        <v/>
      </c>
      <c r="J28" s="35" t="str">
        <f>IFERROR(VLOOKUP($I28,'Optotune lens DB'!$B$5:$I$25,MATCH('Optotune lens DB'!$I$4,'Optotune lens DB'!$B$4:$I$4,0),0),"")</f>
        <v/>
      </c>
      <c r="K28" s="3" t="s">
        <v>677</v>
      </c>
      <c r="L28" s="35"/>
      <c r="M28" s="32" t="e">
        <f>VLOOKUP(C28,'Entocentric lens DB'!$B$6:$U$135,4,FALSE)</f>
        <v>#N/A</v>
      </c>
      <c r="N28" s="32"/>
      <c r="O28" s="32"/>
      <c r="P28" s="35"/>
      <c r="Q28" s="45"/>
    </row>
    <row r="29" spans="2:17">
      <c r="B29" s="3" t="str">
        <f>IFERROR(VLOOKUP($C29,'Entocentric lens DB'!$B$6:$U$312,MATCH('Entocentric lens DB'!$C$4,'Entocentric lens DB'!$B$4:$U$4,0),0),"")</f>
        <v/>
      </c>
      <c r="C29" s="49" t="s">
        <v>701</v>
      </c>
      <c r="D29" s="35" t="str">
        <f>IFERROR(VLOOKUP($C29,'Entocentric lens DB'!$B$6:$U$312,MATCH('Entocentric lens DB'!$D$4,'Entocentric lens DB'!$B$4:$U$4,0),0),"")</f>
        <v/>
      </c>
      <c r="E29" s="35" t="str">
        <f>IFERROR(VLOOKUP($C29,'Entocentric lens DB'!$B$6:$U$312,MATCH('Entocentric lens DB'!$F$4,'Entocentric lens DB'!$B$4:$U$4,0),0),"")</f>
        <v/>
      </c>
      <c r="F29" s="35" t="str">
        <f>IFERROR(VLOOKUP($C29,'Entocentric lens DB'!$B$6:$U$312,MATCH('Entocentric lens DB'!$G$4,'Entocentric lens DB'!$B$4:$U$4,0),0),"")</f>
        <v/>
      </c>
      <c r="G29" s="35" t="str">
        <f>IFERROR(VLOOKUP($C29,'Entocentric lens DB'!$B$6:$U$312,MATCH('Entocentric lens DB'!$H$4,'Entocentric lens DB'!$B$4:$U$4,0),0),"")</f>
        <v/>
      </c>
      <c r="H29" s="35" t="str">
        <f>IFERROR(VLOOKUP($C29,'Entocentric lens DB'!$B$6:$U$312,MATCH('Entocentric lens DB'!$Q$4,'Entocentric lens DB'!$B$4:$U$4,0),0),"")</f>
        <v/>
      </c>
      <c r="I29" s="42" t="str">
        <f>IFERROR(VLOOKUP($C29,'Entocentric lens DB'!$B$6:$U$312,MATCH('Entocentric lens DB'!$R$4,'Entocentric lens DB'!$B$4:$U$4,0),0),"")</f>
        <v/>
      </c>
      <c r="J29" s="35" t="str">
        <f>IFERROR(VLOOKUP($I29,'Optotune lens DB'!$B$5:$I$25,MATCH('Optotune lens DB'!$I$4,'Optotune lens DB'!$B$4:$I$4,0),0),"")</f>
        <v/>
      </c>
      <c r="K29" s="3" t="s">
        <v>677</v>
      </c>
      <c r="L29" s="35"/>
      <c r="M29" s="32" t="e">
        <f>VLOOKUP(C29,'Entocentric lens DB'!$B$6:$U$135,4,FALSE)</f>
        <v>#N/A</v>
      </c>
      <c r="N29" s="32"/>
      <c r="O29" s="32"/>
      <c r="P29" s="35"/>
      <c r="Q29" s="45"/>
    </row>
    <row r="30" spans="2:17">
      <c r="B30" s="3" t="str">
        <f>IFERROR(VLOOKUP($C30,'Entocentric lens DB'!$B$6:$U$312,MATCH('Entocentric lens DB'!$C$4,'Entocentric lens DB'!$B$4:$U$4,0),0),"")</f>
        <v/>
      </c>
      <c r="C30" s="49" t="s">
        <v>702</v>
      </c>
      <c r="D30" s="35" t="str">
        <f>IFERROR(VLOOKUP($C30,'Entocentric lens DB'!$B$6:$U$312,MATCH('Entocentric lens DB'!$D$4,'Entocentric lens DB'!$B$4:$U$4,0),0),"")</f>
        <v/>
      </c>
      <c r="E30" s="35" t="str">
        <f>IFERROR(VLOOKUP($C30,'Entocentric lens DB'!$B$6:$U$312,MATCH('Entocentric lens DB'!$F$4,'Entocentric lens DB'!$B$4:$U$4,0),0),"")</f>
        <v/>
      </c>
      <c r="F30" s="35" t="str">
        <f>IFERROR(VLOOKUP($C30,'Entocentric lens DB'!$B$6:$U$312,MATCH('Entocentric lens DB'!$G$4,'Entocentric lens DB'!$B$4:$U$4,0),0),"")</f>
        <v/>
      </c>
      <c r="G30" s="35" t="str">
        <f>IFERROR(VLOOKUP($C30,'Entocentric lens DB'!$B$6:$U$312,MATCH('Entocentric lens DB'!$H$4,'Entocentric lens DB'!$B$4:$U$4,0),0),"")</f>
        <v/>
      </c>
      <c r="H30" s="35" t="str">
        <f>IFERROR(VLOOKUP($C30,'Entocentric lens DB'!$B$6:$U$312,MATCH('Entocentric lens DB'!$Q$4,'Entocentric lens DB'!$B$4:$U$4,0),0),"")</f>
        <v/>
      </c>
      <c r="I30" s="42" t="str">
        <f>IFERROR(VLOOKUP($C30,'Entocentric lens DB'!$B$6:$U$312,MATCH('Entocentric lens DB'!$R$4,'Entocentric lens DB'!$B$4:$U$4,0),0),"")</f>
        <v/>
      </c>
      <c r="J30" s="35" t="str">
        <f>IFERROR(VLOOKUP($I30,'Optotune lens DB'!$B$5:$I$25,MATCH('Optotune lens DB'!$I$4,'Optotune lens DB'!$B$4:$I$4,0),0),"")</f>
        <v/>
      </c>
      <c r="K30" s="3" t="s">
        <v>677</v>
      </c>
      <c r="L30" s="35"/>
      <c r="M30" s="32" t="e">
        <f>VLOOKUP(C30,'Entocentric lens DB'!$B$6:$U$135,4,FALSE)</f>
        <v>#N/A</v>
      </c>
      <c r="N30" s="32"/>
      <c r="O30" s="32"/>
      <c r="P30" s="35"/>
      <c r="Q30" s="45"/>
    </row>
    <row r="31" spans="2:17">
      <c r="B31" s="3" t="str">
        <f>IFERROR(VLOOKUP($C31,'Entocentric lens DB'!$B$6:$U$312,MATCH('Entocentric lens DB'!$C$4,'Entocentric lens DB'!$B$4:$U$4,0),0),"")</f>
        <v/>
      </c>
      <c r="C31" s="49" t="s">
        <v>703</v>
      </c>
      <c r="D31" s="35" t="str">
        <f>IFERROR(VLOOKUP($C31,'Entocentric lens DB'!$B$6:$U$312,MATCH('Entocentric lens DB'!$D$4,'Entocentric lens DB'!$B$4:$U$4,0),0),"")</f>
        <v/>
      </c>
      <c r="E31" s="35" t="str">
        <f>IFERROR(VLOOKUP($C31,'Entocentric lens DB'!$B$6:$U$312,MATCH('Entocentric lens DB'!$F$4,'Entocentric lens DB'!$B$4:$U$4,0),0),"")</f>
        <v/>
      </c>
      <c r="F31" s="35" t="str">
        <f>IFERROR(VLOOKUP($C31,'Entocentric lens DB'!$B$6:$U$312,MATCH('Entocentric lens DB'!$G$4,'Entocentric lens DB'!$B$4:$U$4,0),0),"")</f>
        <v/>
      </c>
      <c r="G31" s="35" t="str">
        <f>IFERROR(VLOOKUP($C31,'Entocentric lens DB'!$B$6:$U$312,MATCH('Entocentric lens DB'!$H$4,'Entocentric lens DB'!$B$4:$U$4,0),0),"")</f>
        <v/>
      </c>
      <c r="H31" s="35" t="str">
        <f>IFERROR(VLOOKUP($C31,'Entocentric lens DB'!$B$6:$U$312,MATCH('Entocentric lens DB'!$Q$4,'Entocentric lens DB'!$B$4:$U$4,0),0),"")</f>
        <v/>
      </c>
      <c r="I31" s="42" t="str">
        <f>IFERROR(VLOOKUP($C31,'Entocentric lens DB'!$B$6:$U$312,MATCH('Entocentric lens DB'!$R$4,'Entocentric lens DB'!$B$4:$U$4,0),0),"")</f>
        <v/>
      </c>
      <c r="J31" s="35" t="str">
        <f>IFERROR(VLOOKUP($I31,'Optotune lens DB'!$B$5:$I$25,MATCH('Optotune lens DB'!$I$4,'Optotune lens DB'!$B$4:$I$4,0),0),"")</f>
        <v/>
      </c>
      <c r="K31" s="3" t="s">
        <v>677</v>
      </c>
      <c r="L31" s="35"/>
      <c r="M31" s="32" t="e">
        <f>VLOOKUP(C31,'Entocentric lens DB'!$B$6:$U$135,4,FALSE)</f>
        <v>#N/A</v>
      </c>
      <c r="N31" s="32"/>
      <c r="O31" s="32"/>
      <c r="P31" s="35"/>
      <c r="Q31" s="45"/>
    </row>
    <row r="32" spans="2:17">
      <c r="B32" s="3" t="str">
        <f>IFERROR(VLOOKUP($C32,'Entocentric lens DB'!$B$6:$U$312,MATCH('Entocentric lens DB'!$C$4,'Entocentric lens DB'!$B$4:$U$4,0),0),"")</f>
        <v/>
      </c>
      <c r="C32" s="49" t="s">
        <v>704</v>
      </c>
      <c r="D32" s="35" t="str">
        <f>IFERROR(VLOOKUP($C32,'Entocentric lens DB'!$B$6:$U$312,MATCH('Entocentric lens DB'!$D$4,'Entocentric lens DB'!$B$4:$U$4,0),0),"")</f>
        <v/>
      </c>
      <c r="E32" s="35" t="str">
        <f>IFERROR(VLOOKUP($C32,'Entocentric lens DB'!$B$6:$U$312,MATCH('Entocentric lens DB'!$F$4,'Entocentric lens DB'!$B$4:$U$4,0),0),"")</f>
        <v/>
      </c>
      <c r="F32" s="35" t="str">
        <f>IFERROR(VLOOKUP($C32,'Entocentric lens DB'!$B$6:$U$312,MATCH('Entocentric lens DB'!$G$4,'Entocentric lens DB'!$B$4:$U$4,0),0),"")</f>
        <v/>
      </c>
      <c r="G32" s="35" t="str">
        <f>IFERROR(VLOOKUP($C32,'Entocentric lens DB'!$B$6:$U$312,MATCH('Entocentric lens DB'!$H$4,'Entocentric lens DB'!$B$4:$U$4,0),0),"")</f>
        <v/>
      </c>
      <c r="H32" s="35" t="str">
        <f>IFERROR(VLOOKUP($C32,'Entocentric lens DB'!$B$6:$U$312,MATCH('Entocentric lens DB'!$Q$4,'Entocentric lens DB'!$B$4:$U$4,0),0),"")</f>
        <v/>
      </c>
      <c r="I32" s="42" t="str">
        <f>IFERROR(VLOOKUP($C32,'Entocentric lens DB'!$B$6:$U$312,MATCH('Entocentric lens DB'!$R$4,'Entocentric lens DB'!$B$4:$U$4,0),0),"")</f>
        <v/>
      </c>
      <c r="J32" s="35" t="str">
        <f>IFERROR(VLOOKUP($I32,'Optotune lens DB'!$B$5:$I$25,MATCH('Optotune lens DB'!$I$4,'Optotune lens DB'!$B$4:$I$4,0),0),"")</f>
        <v/>
      </c>
      <c r="K32" s="3" t="s">
        <v>677</v>
      </c>
      <c r="L32" s="35"/>
      <c r="M32" s="32" t="e">
        <f>VLOOKUP(C32,'Entocentric lens DB'!$B$6:$U$135,4,FALSE)</f>
        <v>#N/A</v>
      </c>
      <c r="N32" s="32"/>
      <c r="O32" s="32"/>
      <c r="P32" s="35"/>
      <c r="Q32" s="45"/>
    </row>
    <row r="33" spans="2:17">
      <c r="B33" s="3" t="str">
        <f>IFERROR(VLOOKUP($C33,'Entocentric lens DB'!$B$6:$U$312,MATCH('Entocentric lens DB'!$C$4,'Entocentric lens DB'!$B$4:$U$4,0),0),"")</f>
        <v/>
      </c>
      <c r="C33" s="49" t="s">
        <v>705</v>
      </c>
      <c r="D33" s="35" t="str">
        <f>IFERROR(VLOOKUP($C33,'Entocentric lens DB'!$B$6:$U$312,MATCH('Entocentric lens DB'!$D$4,'Entocentric lens DB'!$B$4:$U$4,0),0),"")</f>
        <v/>
      </c>
      <c r="E33" s="35" t="str">
        <f>IFERROR(VLOOKUP($C33,'Entocentric lens DB'!$B$6:$U$312,MATCH('Entocentric lens DB'!$F$4,'Entocentric lens DB'!$B$4:$U$4,0),0),"")</f>
        <v/>
      </c>
      <c r="F33" s="35" t="str">
        <f>IFERROR(VLOOKUP($C33,'Entocentric lens DB'!$B$6:$U$312,MATCH('Entocentric lens DB'!$G$4,'Entocentric lens DB'!$B$4:$U$4,0),0),"")</f>
        <v/>
      </c>
      <c r="G33" s="35" t="str">
        <f>IFERROR(VLOOKUP($C33,'Entocentric lens DB'!$B$6:$U$312,MATCH('Entocentric lens DB'!$H$4,'Entocentric lens DB'!$B$4:$U$4,0),0),"")</f>
        <v/>
      </c>
      <c r="H33" s="35" t="str">
        <f>IFERROR(VLOOKUP($C33,'Entocentric lens DB'!$B$6:$U$312,MATCH('Entocentric lens DB'!$Q$4,'Entocentric lens DB'!$B$4:$U$4,0),0),"")</f>
        <v/>
      </c>
      <c r="I33" s="42" t="str">
        <f>IFERROR(VLOOKUP($C33,'Entocentric lens DB'!$B$6:$U$312,MATCH('Entocentric lens DB'!$R$4,'Entocentric lens DB'!$B$4:$U$4,0),0),"")</f>
        <v/>
      </c>
      <c r="J33" s="35" t="str">
        <f>IFERROR(VLOOKUP($I33,'Optotune lens DB'!$B$5:$I$25,MATCH('Optotune lens DB'!$I$4,'Optotune lens DB'!$B$4:$I$4,0),0),"")</f>
        <v/>
      </c>
      <c r="K33" s="3" t="s">
        <v>677</v>
      </c>
      <c r="L33" s="35"/>
      <c r="M33" s="32" t="e">
        <f>VLOOKUP(C33,'Entocentric lens DB'!$B$6:$U$135,4,FALSE)</f>
        <v>#N/A</v>
      </c>
      <c r="N33" s="32"/>
      <c r="O33" s="32"/>
      <c r="P33" s="35"/>
      <c r="Q33" s="45"/>
    </row>
    <row r="34" spans="2:17">
      <c r="B34" s="3" t="str">
        <f>IFERROR(VLOOKUP($C34,'Entocentric lens DB'!$B$6:$U$312,MATCH('Entocentric lens DB'!$C$4,'Entocentric lens DB'!$B$4:$U$4,0),0),"")</f>
        <v/>
      </c>
      <c r="C34" s="49" t="s">
        <v>706</v>
      </c>
      <c r="D34" s="35" t="str">
        <f>IFERROR(VLOOKUP($C34,'Entocentric lens DB'!$B$6:$U$312,MATCH('Entocentric lens DB'!$D$4,'Entocentric lens DB'!$B$4:$U$4,0),0),"")</f>
        <v/>
      </c>
      <c r="E34" s="35" t="str">
        <f>IFERROR(VLOOKUP($C34,'Entocentric lens DB'!$B$6:$U$312,MATCH('Entocentric lens DB'!$F$4,'Entocentric lens DB'!$B$4:$U$4,0),0),"")</f>
        <v/>
      </c>
      <c r="F34" s="35" t="str">
        <f>IFERROR(VLOOKUP($C34,'Entocentric lens DB'!$B$6:$U$312,MATCH('Entocentric lens DB'!$G$4,'Entocentric lens DB'!$B$4:$U$4,0),0),"")</f>
        <v/>
      </c>
      <c r="G34" s="35" t="str">
        <f>IFERROR(VLOOKUP($C34,'Entocentric lens DB'!$B$6:$U$312,MATCH('Entocentric lens DB'!$H$4,'Entocentric lens DB'!$B$4:$U$4,0),0),"")</f>
        <v/>
      </c>
      <c r="H34" s="35" t="str">
        <f>IFERROR(VLOOKUP($C34,'Entocentric lens DB'!$B$6:$U$312,MATCH('Entocentric lens DB'!$Q$4,'Entocentric lens DB'!$B$4:$U$4,0),0),"")</f>
        <v/>
      </c>
      <c r="I34" s="42" t="str">
        <f>IFERROR(VLOOKUP($C34,'Entocentric lens DB'!$B$6:$U$312,MATCH('Entocentric lens DB'!$R$4,'Entocentric lens DB'!$B$4:$U$4,0),0),"")</f>
        <v/>
      </c>
      <c r="J34" s="35" t="str">
        <f>IFERROR(VLOOKUP($I34,'Optotune lens DB'!$B$5:$I$25,MATCH('Optotune lens DB'!$I$4,'Optotune lens DB'!$B$4:$I$4,0),0),"")</f>
        <v/>
      </c>
      <c r="K34" s="3" t="s">
        <v>677</v>
      </c>
      <c r="L34" s="35"/>
      <c r="M34" s="32" t="e">
        <f>VLOOKUP(C34,'Entocentric lens DB'!$B$6:$U$135,4,FALSE)</f>
        <v>#N/A</v>
      </c>
      <c r="N34" s="32"/>
      <c r="O34" s="32"/>
      <c r="P34" s="35"/>
      <c r="Q34" s="45"/>
    </row>
    <row r="35" spans="2:17">
      <c r="B35" s="3" t="str">
        <f>IFERROR(VLOOKUP($C35,'Entocentric lens DB'!$B$6:$U$312,MATCH('Entocentric lens DB'!$C$4,'Entocentric lens DB'!$B$4:$U$4,0),0),"")</f>
        <v/>
      </c>
      <c r="C35" s="49" t="s">
        <v>707</v>
      </c>
      <c r="D35" s="35" t="str">
        <f>IFERROR(VLOOKUP($C35,'Entocentric lens DB'!$B$6:$U$312,MATCH('Entocentric lens DB'!$D$4,'Entocentric lens DB'!$B$4:$U$4,0),0),"")</f>
        <v/>
      </c>
      <c r="E35" s="35" t="str">
        <f>IFERROR(VLOOKUP($C35,'Entocentric lens DB'!$B$6:$U$312,MATCH('Entocentric lens DB'!$F$4,'Entocentric lens DB'!$B$4:$U$4,0),0),"")</f>
        <v/>
      </c>
      <c r="F35" s="35" t="str">
        <f>IFERROR(VLOOKUP($C35,'Entocentric lens DB'!$B$6:$U$312,MATCH('Entocentric lens DB'!$G$4,'Entocentric lens DB'!$B$4:$U$4,0),0),"")</f>
        <v/>
      </c>
      <c r="G35" s="35" t="str">
        <f>IFERROR(VLOOKUP($C35,'Entocentric lens DB'!$B$6:$U$312,MATCH('Entocentric lens DB'!$H$4,'Entocentric lens DB'!$B$4:$U$4,0),0),"")</f>
        <v/>
      </c>
      <c r="H35" s="35" t="str">
        <f>IFERROR(VLOOKUP($C35,'Entocentric lens DB'!$B$6:$U$312,MATCH('Entocentric lens DB'!$Q$4,'Entocentric lens DB'!$B$4:$U$4,0),0),"")</f>
        <v/>
      </c>
      <c r="I35" s="42" t="str">
        <f>IFERROR(VLOOKUP($C35,'Entocentric lens DB'!$B$6:$U$312,MATCH('Entocentric lens DB'!$R$4,'Entocentric lens DB'!$B$4:$U$4,0),0),"")</f>
        <v/>
      </c>
      <c r="J35" s="35" t="str">
        <f>IFERROR(VLOOKUP($I35,'Optotune lens DB'!$B$5:$I$25,MATCH('Optotune lens DB'!$I$4,'Optotune lens DB'!$B$4:$I$4,0),0),"")</f>
        <v/>
      </c>
      <c r="K35" s="3" t="s">
        <v>677</v>
      </c>
      <c r="L35" s="35"/>
      <c r="M35" s="32" t="e">
        <f>VLOOKUP(C35,'Entocentric lens DB'!$B$6:$U$135,4,FALSE)</f>
        <v>#N/A</v>
      </c>
      <c r="N35" s="32"/>
      <c r="O35" s="32"/>
      <c r="P35" s="35"/>
      <c r="Q35" s="45"/>
    </row>
    <row r="36" spans="2:17">
      <c r="B36" s="3" t="str">
        <f>IFERROR(VLOOKUP($C36,'Entocentric lens DB'!$B$6:$U$312,MATCH('Entocentric lens DB'!$C$4,'Entocentric lens DB'!$B$4:$U$4,0),0),"")</f>
        <v/>
      </c>
      <c r="C36" s="49" t="s">
        <v>708</v>
      </c>
      <c r="D36" s="35" t="str">
        <f>IFERROR(VLOOKUP($C36,'Entocentric lens DB'!$B$6:$U$312,MATCH('Entocentric lens DB'!$D$4,'Entocentric lens DB'!$B$4:$U$4,0),0),"")</f>
        <v/>
      </c>
      <c r="E36" s="35" t="str">
        <f>IFERROR(VLOOKUP($C36,'Entocentric lens DB'!$B$6:$U$312,MATCH('Entocentric lens DB'!$F$4,'Entocentric lens DB'!$B$4:$U$4,0),0),"")</f>
        <v/>
      </c>
      <c r="F36" s="35" t="str">
        <f>IFERROR(VLOOKUP($C36,'Entocentric lens DB'!$B$6:$U$312,MATCH('Entocentric lens DB'!$G$4,'Entocentric lens DB'!$B$4:$U$4,0),0),"")</f>
        <v/>
      </c>
      <c r="G36" s="35" t="str">
        <f>IFERROR(VLOOKUP($C36,'Entocentric lens DB'!$B$6:$U$312,MATCH('Entocentric lens DB'!$H$4,'Entocentric lens DB'!$B$4:$U$4,0),0),"")</f>
        <v/>
      </c>
      <c r="H36" s="35" t="str">
        <f>IFERROR(VLOOKUP($C36,'Entocentric lens DB'!$B$6:$U$312,MATCH('Entocentric lens DB'!$Q$4,'Entocentric lens DB'!$B$4:$U$4,0),0),"")</f>
        <v/>
      </c>
      <c r="I36" s="42" t="str">
        <f>IFERROR(VLOOKUP($C36,'Entocentric lens DB'!$B$6:$U$312,MATCH('Entocentric lens DB'!$R$4,'Entocentric lens DB'!$B$4:$U$4,0),0),"")</f>
        <v/>
      </c>
      <c r="J36" s="35" t="str">
        <f>IFERROR(VLOOKUP($I36,'Optotune lens DB'!$B$5:$I$25,MATCH('Optotune lens DB'!$I$4,'Optotune lens DB'!$B$4:$I$4,0),0),"")</f>
        <v/>
      </c>
      <c r="K36" s="3" t="s">
        <v>677</v>
      </c>
      <c r="L36" s="35"/>
      <c r="M36" s="32" t="e">
        <f>VLOOKUP(C36,'Entocentric lens DB'!$B$6:$U$135,4,FALSE)</f>
        <v>#N/A</v>
      </c>
      <c r="N36" s="32"/>
      <c r="O36" s="32"/>
      <c r="P36" s="35"/>
      <c r="Q36" s="45"/>
    </row>
    <row r="37" spans="2:17">
      <c r="B37" s="3" t="str">
        <f>IFERROR(VLOOKUP($C37,'Entocentric lens DB'!$B$6:$U$312,MATCH('Entocentric lens DB'!$C$4,'Entocentric lens DB'!$B$4:$U$4,0),0),"")</f>
        <v/>
      </c>
      <c r="C37" s="49" t="s">
        <v>709</v>
      </c>
      <c r="D37" s="35" t="str">
        <f>IFERROR(VLOOKUP($C37,'Entocentric lens DB'!$B$6:$U$312,MATCH('Entocentric lens DB'!$D$4,'Entocentric lens DB'!$B$4:$U$4,0),0),"")</f>
        <v/>
      </c>
      <c r="E37" s="35" t="str">
        <f>IFERROR(VLOOKUP($C37,'Entocentric lens DB'!$B$6:$U$312,MATCH('Entocentric lens DB'!$F$4,'Entocentric lens DB'!$B$4:$U$4,0),0),"")</f>
        <v/>
      </c>
      <c r="F37" s="35" t="str">
        <f>IFERROR(VLOOKUP($C37,'Entocentric lens DB'!$B$6:$U$312,MATCH('Entocentric lens DB'!$G$4,'Entocentric lens DB'!$B$4:$U$4,0),0),"")</f>
        <v/>
      </c>
      <c r="G37" s="35" t="str">
        <f>IFERROR(VLOOKUP($C37,'Entocentric lens DB'!$B$6:$U$312,MATCH('Entocentric lens DB'!$H$4,'Entocentric lens DB'!$B$4:$U$4,0),0),"")</f>
        <v/>
      </c>
      <c r="H37" s="35" t="str">
        <f>IFERROR(VLOOKUP($C37,'Entocentric lens DB'!$B$6:$U$312,MATCH('Entocentric lens DB'!$Q$4,'Entocentric lens DB'!$B$4:$U$4,0),0),"")</f>
        <v/>
      </c>
      <c r="I37" s="42" t="str">
        <f>IFERROR(VLOOKUP($C37,'Entocentric lens DB'!$B$6:$U$312,MATCH('Entocentric lens DB'!$R$4,'Entocentric lens DB'!$B$4:$U$4,0),0),"")</f>
        <v/>
      </c>
      <c r="J37" s="35" t="str">
        <f>IFERROR(VLOOKUP($I37,'Optotune lens DB'!$B$5:$I$25,MATCH('Optotune lens DB'!$I$4,'Optotune lens DB'!$B$4:$I$4,0),0),"")</f>
        <v/>
      </c>
      <c r="K37" s="3" t="s">
        <v>677</v>
      </c>
      <c r="L37" s="35"/>
      <c r="M37" s="32" t="e">
        <f>VLOOKUP(C37,'Entocentric lens DB'!$B$6:$U$135,4,FALSE)</f>
        <v>#N/A</v>
      </c>
      <c r="N37" s="32"/>
      <c r="O37" s="32"/>
      <c r="P37" s="35"/>
      <c r="Q37" s="45"/>
    </row>
    <row r="38" spans="2:17">
      <c r="B38" s="3" t="str">
        <f>IFERROR(VLOOKUP($C38,'Entocentric lens DB'!$B$6:$U$312,MATCH('Entocentric lens DB'!$C$4,'Entocentric lens DB'!$B$4:$U$4,0),0),"")</f>
        <v/>
      </c>
      <c r="C38" s="49" t="s">
        <v>710</v>
      </c>
      <c r="D38" s="35" t="str">
        <f>IFERROR(VLOOKUP($C38,'Entocentric lens DB'!$B$6:$U$312,MATCH('Entocentric lens DB'!$D$4,'Entocentric lens DB'!$B$4:$U$4,0),0),"")</f>
        <v/>
      </c>
      <c r="E38" s="35" t="str">
        <f>IFERROR(VLOOKUP($C38,'Entocentric lens DB'!$B$6:$U$312,MATCH('Entocentric lens DB'!$F$4,'Entocentric lens DB'!$B$4:$U$4,0),0),"")</f>
        <v/>
      </c>
      <c r="F38" s="35" t="str">
        <f>IFERROR(VLOOKUP($C38,'Entocentric lens DB'!$B$6:$U$312,MATCH('Entocentric lens DB'!$G$4,'Entocentric lens DB'!$B$4:$U$4,0),0),"")</f>
        <v/>
      </c>
      <c r="G38" s="35" t="str">
        <f>IFERROR(VLOOKUP($C38,'Entocentric lens DB'!$B$6:$U$312,MATCH('Entocentric lens DB'!$H$4,'Entocentric lens DB'!$B$4:$U$4,0),0),"")</f>
        <v/>
      </c>
      <c r="H38" s="35" t="str">
        <f>IFERROR(VLOOKUP($C38,'Entocentric lens DB'!$B$6:$U$312,MATCH('Entocentric lens DB'!$Q$4,'Entocentric lens DB'!$B$4:$U$4,0),0),"")</f>
        <v/>
      </c>
      <c r="I38" s="42" t="str">
        <f>IFERROR(VLOOKUP($C38,'Entocentric lens DB'!$B$6:$U$312,MATCH('Entocentric lens DB'!$R$4,'Entocentric lens DB'!$B$4:$U$4,0),0),"")</f>
        <v/>
      </c>
      <c r="J38" s="35" t="str">
        <f>IFERROR(VLOOKUP($I38,'Optotune lens DB'!$B$5:$I$25,MATCH('Optotune lens DB'!$I$4,'Optotune lens DB'!$B$4:$I$4,0),0),"")</f>
        <v/>
      </c>
      <c r="K38" s="3" t="s">
        <v>677</v>
      </c>
      <c r="L38" s="35"/>
      <c r="M38" s="32" t="e">
        <f>VLOOKUP(C38,'Entocentric lens DB'!$B$6:$U$135,4,FALSE)</f>
        <v>#N/A</v>
      </c>
      <c r="N38" s="32"/>
      <c r="O38" s="32"/>
      <c r="P38" s="35"/>
      <c r="Q38" s="45"/>
    </row>
    <row r="39" spans="2:17">
      <c r="B39" s="3" t="str">
        <f>IFERROR(VLOOKUP($C39,'Entocentric lens DB'!$B$6:$U$312,MATCH('Entocentric lens DB'!$C$4,'Entocentric lens DB'!$B$4:$U$4,0),0),"")</f>
        <v/>
      </c>
      <c r="C39" s="49" t="s">
        <v>711</v>
      </c>
      <c r="D39" s="35" t="str">
        <f>IFERROR(VLOOKUP($C39,'Entocentric lens DB'!$B$6:$U$312,MATCH('Entocentric lens DB'!$D$4,'Entocentric lens DB'!$B$4:$U$4,0),0),"")</f>
        <v/>
      </c>
      <c r="E39" s="35" t="str">
        <f>IFERROR(VLOOKUP($C39,'Entocentric lens DB'!$B$6:$U$312,MATCH('Entocentric lens DB'!$F$4,'Entocentric lens DB'!$B$4:$U$4,0),0),"")</f>
        <v/>
      </c>
      <c r="F39" s="35" t="str">
        <f>IFERROR(VLOOKUP($C39,'Entocentric lens DB'!$B$6:$U$312,MATCH('Entocentric lens DB'!$G$4,'Entocentric lens DB'!$B$4:$U$4,0),0),"")</f>
        <v/>
      </c>
      <c r="G39" s="35" t="str">
        <f>IFERROR(VLOOKUP($C39,'Entocentric lens DB'!$B$6:$U$312,MATCH('Entocentric lens DB'!$H$4,'Entocentric lens DB'!$B$4:$U$4,0),0),"")</f>
        <v/>
      </c>
      <c r="H39" s="35" t="str">
        <f>IFERROR(VLOOKUP($C39,'Entocentric lens DB'!$B$6:$U$312,MATCH('Entocentric lens DB'!$Q$4,'Entocentric lens DB'!$B$4:$U$4,0),0),"")</f>
        <v/>
      </c>
      <c r="I39" s="42" t="str">
        <f>IFERROR(VLOOKUP($C39,'Entocentric lens DB'!$B$6:$U$312,MATCH('Entocentric lens DB'!$R$4,'Entocentric lens DB'!$B$4:$U$4,0),0),"")</f>
        <v/>
      </c>
      <c r="J39" s="35" t="str">
        <f>IFERROR(VLOOKUP($I39,'Optotune lens DB'!$B$5:$I$25,MATCH('Optotune lens DB'!$I$4,'Optotune lens DB'!$B$4:$I$4,0),0),"")</f>
        <v/>
      </c>
      <c r="K39" s="3" t="s">
        <v>677</v>
      </c>
      <c r="L39" s="35"/>
      <c r="M39" s="32" t="e">
        <f>VLOOKUP(C39,'Entocentric lens DB'!$B$6:$U$135,4,FALSE)</f>
        <v>#N/A</v>
      </c>
      <c r="N39" s="32"/>
      <c r="O39" s="32"/>
      <c r="P39" s="35"/>
      <c r="Q39" s="45"/>
    </row>
    <row r="40" spans="2:17">
      <c r="B40" s="3" t="str">
        <f>IFERROR(VLOOKUP($C40,'Entocentric lens DB'!$B$6:$U$312,MATCH('Entocentric lens DB'!$C$4,'Entocentric lens DB'!$B$4:$U$4,0),0),"")</f>
        <v/>
      </c>
      <c r="C40" s="49" t="s">
        <v>712</v>
      </c>
      <c r="D40" s="35" t="str">
        <f>IFERROR(VLOOKUP($C40,'Entocentric lens DB'!$B$6:$U$312,MATCH('Entocentric lens DB'!$D$4,'Entocentric lens DB'!$B$4:$U$4,0),0),"")</f>
        <v/>
      </c>
      <c r="E40" s="35" t="str">
        <f>IFERROR(VLOOKUP($C40,'Entocentric lens DB'!$B$6:$U$312,MATCH('Entocentric lens DB'!$F$4,'Entocentric lens DB'!$B$4:$U$4,0),0),"")</f>
        <v/>
      </c>
      <c r="F40" s="35" t="str">
        <f>IFERROR(VLOOKUP($C40,'Entocentric lens DB'!$B$6:$U$312,MATCH('Entocentric lens DB'!$G$4,'Entocentric lens DB'!$B$4:$U$4,0),0),"")</f>
        <v/>
      </c>
      <c r="G40" s="35" t="str">
        <f>IFERROR(VLOOKUP($C40,'Entocentric lens DB'!$B$6:$U$312,MATCH('Entocentric lens DB'!$H$4,'Entocentric lens DB'!$B$4:$U$4,0),0),"")</f>
        <v/>
      </c>
      <c r="H40" s="35" t="str">
        <f>IFERROR(VLOOKUP($C40,'Entocentric lens DB'!$B$6:$U$312,MATCH('Entocentric lens DB'!$Q$4,'Entocentric lens DB'!$B$4:$U$4,0),0),"")</f>
        <v/>
      </c>
      <c r="I40" s="42" t="str">
        <f>IFERROR(VLOOKUP($C40,'Entocentric lens DB'!$B$6:$U$312,MATCH('Entocentric lens DB'!$R$4,'Entocentric lens DB'!$B$4:$U$4,0),0),"")</f>
        <v/>
      </c>
      <c r="J40" s="35" t="str">
        <f>IFERROR(VLOOKUP($I40,'Optotune lens DB'!$B$5:$I$25,MATCH('Optotune lens DB'!$I$4,'Optotune lens DB'!$B$4:$I$4,0),0),"")</f>
        <v/>
      </c>
      <c r="K40" s="3" t="s">
        <v>677</v>
      </c>
      <c r="L40" s="35"/>
      <c r="M40" s="32" t="e">
        <f>VLOOKUP(C40,'Entocentric lens DB'!$B$6:$U$135,4,FALSE)</f>
        <v>#N/A</v>
      </c>
      <c r="N40" s="32"/>
      <c r="O40" s="32"/>
      <c r="P40" s="35"/>
      <c r="Q40" s="45"/>
    </row>
    <row r="41" spans="2:17">
      <c r="B41" s="3" t="str">
        <f>IFERROR(VLOOKUP($C41,'Entocentric lens DB'!$B$6:$U$312,MATCH('Entocentric lens DB'!$C$4,'Entocentric lens DB'!$B$4:$U$4,0),0),"")</f>
        <v/>
      </c>
      <c r="C41" s="49" t="s">
        <v>713</v>
      </c>
      <c r="D41" s="35" t="str">
        <f>IFERROR(VLOOKUP($C41,'Entocentric lens DB'!$B$6:$U$312,MATCH('Entocentric lens DB'!$D$4,'Entocentric lens DB'!$B$4:$U$4,0),0),"")</f>
        <v/>
      </c>
      <c r="E41" s="35" t="str">
        <f>IFERROR(VLOOKUP($C41,'Entocentric lens DB'!$B$6:$U$312,MATCH('Entocentric lens DB'!$F$4,'Entocentric lens DB'!$B$4:$U$4,0),0),"")</f>
        <v/>
      </c>
      <c r="F41" s="35" t="str">
        <f>IFERROR(VLOOKUP($C41,'Entocentric lens DB'!$B$6:$U$312,MATCH('Entocentric lens DB'!$G$4,'Entocentric lens DB'!$B$4:$U$4,0),0),"")</f>
        <v/>
      </c>
      <c r="G41" s="35" t="str">
        <f>IFERROR(VLOOKUP($C41,'Entocentric lens DB'!$B$6:$U$312,MATCH('Entocentric lens DB'!$H$4,'Entocentric lens DB'!$B$4:$U$4,0),0),"")</f>
        <v/>
      </c>
      <c r="H41" s="35" t="str">
        <f>IFERROR(VLOOKUP($C41,'Entocentric lens DB'!$B$6:$U$312,MATCH('Entocentric lens DB'!$Q$4,'Entocentric lens DB'!$B$4:$U$4,0),0),"")</f>
        <v/>
      </c>
      <c r="I41" s="42" t="str">
        <f>IFERROR(VLOOKUP($C41,'Entocentric lens DB'!$B$6:$U$312,MATCH('Entocentric lens DB'!$R$4,'Entocentric lens DB'!$B$4:$U$4,0),0),"")</f>
        <v/>
      </c>
      <c r="J41" s="35" t="str">
        <f>IFERROR(VLOOKUP($I41,'Optotune lens DB'!$B$5:$I$25,MATCH('Optotune lens DB'!$I$4,'Optotune lens DB'!$B$4:$I$4,0),0),"")</f>
        <v/>
      </c>
      <c r="K41" s="3" t="s">
        <v>677</v>
      </c>
      <c r="L41" s="35"/>
      <c r="M41" s="32" t="e">
        <f>VLOOKUP(C41,'Entocentric lens DB'!$B$6:$U$135,4,FALSE)</f>
        <v>#N/A</v>
      </c>
      <c r="N41" s="32"/>
      <c r="O41" s="32"/>
      <c r="P41" s="35"/>
      <c r="Q41" s="45"/>
    </row>
    <row r="42" spans="2:17">
      <c r="B42" s="3" t="str">
        <f>IFERROR(VLOOKUP($C42,'Entocentric lens DB'!$B$6:$U$312,MATCH('Entocentric lens DB'!$C$4,'Entocentric lens DB'!$B$4:$U$4,0),0),"")</f>
        <v/>
      </c>
      <c r="C42" s="49" t="s">
        <v>714</v>
      </c>
      <c r="D42" s="35" t="str">
        <f>IFERROR(VLOOKUP($C42,'Entocentric lens DB'!$B$6:$U$312,MATCH('Entocentric lens DB'!$D$4,'Entocentric lens DB'!$B$4:$U$4,0),0),"")</f>
        <v/>
      </c>
      <c r="E42" s="35" t="str">
        <f>IFERROR(VLOOKUP($C42,'Entocentric lens DB'!$B$6:$U$312,MATCH('Entocentric lens DB'!$F$4,'Entocentric lens DB'!$B$4:$U$4,0),0),"")</f>
        <v/>
      </c>
      <c r="F42" s="35" t="str">
        <f>IFERROR(VLOOKUP($C42,'Entocentric lens DB'!$B$6:$U$312,MATCH('Entocentric lens DB'!$G$4,'Entocentric lens DB'!$B$4:$U$4,0),0),"")</f>
        <v/>
      </c>
      <c r="G42" s="35" t="str">
        <f>IFERROR(VLOOKUP($C42,'Entocentric lens DB'!$B$6:$U$312,MATCH('Entocentric lens DB'!$H$4,'Entocentric lens DB'!$B$4:$U$4,0),0),"")</f>
        <v/>
      </c>
      <c r="H42" s="35" t="str">
        <f>IFERROR(VLOOKUP($C42,'Entocentric lens DB'!$B$6:$U$312,MATCH('Entocentric lens DB'!$Q$4,'Entocentric lens DB'!$B$4:$U$4,0),0),"")</f>
        <v/>
      </c>
      <c r="I42" s="42" t="str">
        <f>IFERROR(VLOOKUP($C42,'Entocentric lens DB'!$B$6:$U$312,MATCH('Entocentric lens DB'!$R$4,'Entocentric lens DB'!$B$4:$U$4,0),0),"")</f>
        <v/>
      </c>
      <c r="J42" s="35" t="str">
        <f>IFERROR(VLOOKUP($I42,'Optotune lens DB'!$B$5:$I$25,MATCH('Optotune lens DB'!$I$4,'Optotune lens DB'!$B$4:$I$4,0),0),"")</f>
        <v/>
      </c>
      <c r="K42" s="3" t="s">
        <v>677</v>
      </c>
      <c r="L42" s="35"/>
      <c r="M42" s="32" t="e">
        <f>VLOOKUP(C42,'Entocentric lens DB'!$B$6:$U$135,4,FALSE)</f>
        <v>#N/A</v>
      </c>
      <c r="N42" s="32"/>
      <c r="O42" s="32"/>
      <c r="P42" s="35"/>
      <c r="Q42" s="45"/>
    </row>
    <row r="43" spans="2:17">
      <c r="B43" s="3" t="str">
        <f>IFERROR(VLOOKUP($C43,'Entocentric lens DB'!$B$6:$U$312,MATCH('Entocentric lens DB'!$C$4,'Entocentric lens DB'!$B$4:$U$4,0),0),"")</f>
        <v/>
      </c>
      <c r="C43" s="49" t="s">
        <v>715</v>
      </c>
      <c r="D43" s="35" t="str">
        <f>IFERROR(VLOOKUP($C43,'Entocentric lens DB'!$B$6:$U$312,MATCH('Entocentric lens DB'!$D$4,'Entocentric lens DB'!$B$4:$U$4,0),0),"")</f>
        <v/>
      </c>
      <c r="E43" s="35" t="str">
        <f>IFERROR(VLOOKUP($C43,'Entocentric lens DB'!$B$6:$U$312,MATCH('Entocentric lens DB'!$F$4,'Entocentric lens DB'!$B$4:$U$4,0),0),"")</f>
        <v/>
      </c>
      <c r="F43" s="35" t="str">
        <f>IFERROR(VLOOKUP($C43,'Entocentric lens DB'!$B$6:$U$312,MATCH('Entocentric lens DB'!$G$4,'Entocentric lens DB'!$B$4:$U$4,0),0),"")</f>
        <v/>
      </c>
      <c r="G43" s="35" t="str">
        <f>IFERROR(VLOOKUP($C43,'Entocentric lens DB'!$B$6:$U$312,MATCH('Entocentric lens DB'!$H$4,'Entocentric lens DB'!$B$4:$U$4,0),0),"")</f>
        <v/>
      </c>
      <c r="H43" s="35" t="str">
        <f>IFERROR(VLOOKUP($C43,'Entocentric lens DB'!$B$6:$U$312,MATCH('Entocentric lens DB'!$Q$4,'Entocentric lens DB'!$B$4:$U$4,0),0),"")</f>
        <v/>
      </c>
      <c r="I43" s="42" t="str">
        <f>IFERROR(VLOOKUP($C43,'Entocentric lens DB'!$B$6:$U$312,MATCH('Entocentric lens DB'!$R$4,'Entocentric lens DB'!$B$4:$U$4,0),0),"")</f>
        <v/>
      </c>
      <c r="J43" s="35" t="str">
        <f>IFERROR(VLOOKUP($I43,'Optotune lens DB'!$B$5:$I$25,MATCH('Optotune lens DB'!$I$4,'Optotune lens DB'!$B$4:$I$4,0),0),"")</f>
        <v/>
      </c>
      <c r="K43" s="3" t="s">
        <v>677</v>
      </c>
      <c r="L43" s="35"/>
      <c r="M43" s="32" t="e">
        <f>VLOOKUP(C43,'Entocentric lens DB'!$B$6:$U$135,4,FALSE)</f>
        <v>#N/A</v>
      </c>
      <c r="N43" s="32"/>
      <c r="O43" s="32"/>
      <c r="P43" s="35"/>
      <c r="Q43" s="45"/>
    </row>
    <row r="44" spans="2:17">
      <c r="B44" s="3" t="str">
        <f>IFERROR(VLOOKUP($C44,'Entocentric lens DB'!$B$6:$U$312,MATCH('Entocentric lens DB'!$C$4,'Entocentric lens DB'!$B$4:$U$4,0),0),"")</f>
        <v/>
      </c>
      <c r="C44" s="49" t="s">
        <v>716</v>
      </c>
      <c r="D44" s="35" t="str">
        <f>IFERROR(VLOOKUP($C44,'Entocentric lens DB'!$B$6:$U$312,MATCH('Entocentric lens DB'!$D$4,'Entocentric lens DB'!$B$4:$U$4,0),0),"")</f>
        <v/>
      </c>
      <c r="E44" s="35" t="str">
        <f>IFERROR(VLOOKUP($C44,'Entocentric lens DB'!$B$6:$U$312,MATCH('Entocentric lens DB'!$F$4,'Entocentric lens DB'!$B$4:$U$4,0),0),"")</f>
        <v/>
      </c>
      <c r="F44" s="35" t="str">
        <f>IFERROR(VLOOKUP($C44,'Entocentric lens DB'!$B$6:$U$312,MATCH('Entocentric lens DB'!$G$4,'Entocentric lens DB'!$B$4:$U$4,0),0),"")</f>
        <v/>
      </c>
      <c r="G44" s="35" t="str">
        <f>IFERROR(VLOOKUP($C44,'Entocentric lens DB'!$B$6:$U$312,MATCH('Entocentric lens DB'!$H$4,'Entocentric lens DB'!$B$4:$U$4,0),0),"")</f>
        <v/>
      </c>
      <c r="H44" s="35" t="str">
        <f>IFERROR(VLOOKUP($C44,'Entocentric lens DB'!$B$6:$U$312,MATCH('Entocentric lens DB'!$Q$4,'Entocentric lens DB'!$B$4:$U$4,0),0),"")</f>
        <v/>
      </c>
      <c r="I44" s="42" t="str">
        <f>IFERROR(VLOOKUP($C44,'Entocentric lens DB'!$B$6:$U$312,MATCH('Entocentric lens DB'!$R$4,'Entocentric lens DB'!$B$4:$U$4,0),0),"")</f>
        <v/>
      </c>
      <c r="J44" s="35" t="str">
        <f>IFERROR(VLOOKUP($I44,'Optotune lens DB'!$B$5:$I$25,MATCH('Optotune lens DB'!$I$4,'Optotune lens DB'!$B$4:$I$4,0),0),"")</f>
        <v/>
      </c>
      <c r="K44" s="3" t="s">
        <v>677</v>
      </c>
      <c r="L44" s="35"/>
      <c r="M44" s="32" t="e">
        <f>VLOOKUP(C44,'Entocentric lens DB'!$B$6:$U$135,4,FALSE)</f>
        <v>#N/A</v>
      </c>
      <c r="N44" s="32"/>
      <c r="O44" s="32"/>
      <c r="P44" s="35"/>
      <c r="Q44" s="45"/>
    </row>
    <row r="45" spans="2:17">
      <c r="B45" s="3" t="str">
        <f>IFERROR(VLOOKUP($C45,'Entocentric lens DB'!$B$6:$U$312,MATCH('Entocentric lens DB'!$C$4,'Entocentric lens DB'!$B$4:$U$4,0),0),"")</f>
        <v/>
      </c>
      <c r="C45" s="49" t="s">
        <v>717</v>
      </c>
      <c r="D45" s="35" t="str">
        <f>IFERROR(VLOOKUP($C45,'Entocentric lens DB'!$B$6:$U$312,MATCH('Entocentric lens DB'!$D$4,'Entocentric lens DB'!$B$4:$U$4,0),0),"")</f>
        <v/>
      </c>
      <c r="E45" s="35" t="str">
        <f>IFERROR(VLOOKUP($C45,'Entocentric lens DB'!$B$6:$U$312,MATCH('Entocentric lens DB'!$F$4,'Entocentric lens DB'!$B$4:$U$4,0),0),"")</f>
        <v/>
      </c>
      <c r="F45" s="35" t="str">
        <f>IFERROR(VLOOKUP($C45,'Entocentric lens DB'!$B$6:$U$312,MATCH('Entocentric lens DB'!$G$4,'Entocentric lens DB'!$B$4:$U$4,0),0),"")</f>
        <v/>
      </c>
      <c r="G45" s="35" t="str">
        <f>IFERROR(VLOOKUP($C45,'Entocentric lens DB'!$B$6:$U$312,MATCH('Entocentric lens DB'!$H$4,'Entocentric lens DB'!$B$4:$U$4,0),0),"")</f>
        <v/>
      </c>
      <c r="H45" s="35" t="str">
        <f>IFERROR(VLOOKUP($C45,'Entocentric lens DB'!$B$6:$U$312,MATCH('Entocentric lens DB'!$Q$4,'Entocentric lens DB'!$B$4:$U$4,0),0),"")</f>
        <v/>
      </c>
      <c r="I45" s="42" t="str">
        <f>IFERROR(VLOOKUP($C45,'Entocentric lens DB'!$B$6:$U$312,MATCH('Entocentric lens DB'!$R$4,'Entocentric lens DB'!$B$4:$U$4,0),0),"")</f>
        <v/>
      </c>
      <c r="J45" s="35" t="str">
        <f>IFERROR(VLOOKUP($I45,'Optotune lens DB'!$B$5:$I$25,MATCH('Optotune lens DB'!$I$4,'Optotune lens DB'!$B$4:$I$4,0),0),"")</f>
        <v/>
      </c>
      <c r="K45" s="3" t="s">
        <v>677</v>
      </c>
      <c r="L45" s="35"/>
      <c r="M45" s="32" t="e">
        <f>VLOOKUP(C45,'Entocentric lens DB'!$B$6:$U$135,4,FALSE)</f>
        <v>#N/A</v>
      </c>
      <c r="N45" s="32"/>
      <c r="O45" s="32"/>
      <c r="P45" s="35"/>
      <c r="Q45" s="45"/>
    </row>
    <row r="46" spans="2:17">
      <c r="B46" s="3" t="str">
        <f>IFERROR(VLOOKUP($C46,'Entocentric lens DB'!$B$6:$U$312,MATCH('Entocentric lens DB'!$C$4,'Entocentric lens DB'!$B$4:$U$4,0),0),"")</f>
        <v/>
      </c>
      <c r="C46" s="49" t="s">
        <v>718</v>
      </c>
      <c r="D46" s="35" t="str">
        <f>IFERROR(VLOOKUP($C46,'Entocentric lens DB'!$B$6:$U$312,MATCH('Entocentric lens DB'!$D$4,'Entocentric lens DB'!$B$4:$U$4,0),0),"")</f>
        <v/>
      </c>
      <c r="E46" s="35" t="str">
        <f>IFERROR(VLOOKUP($C46,'Entocentric lens DB'!$B$6:$U$312,MATCH('Entocentric lens DB'!$F$4,'Entocentric lens DB'!$B$4:$U$4,0),0),"")</f>
        <v/>
      </c>
      <c r="F46" s="35" t="str">
        <f>IFERROR(VLOOKUP($C46,'Entocentric lens DB'!$B$6:$U$312,MATCH('Entocentric lens DB'!$G$4,'Entocentric lens DB'!$B$4:$U$4,0),0),"")</f>
        <v/>
      </c>
      <c r="G46" s="35" t="str">
        <f>IFERROR(VLOOKUP($C46,'Entocentric lens DB'!$B$6:$U$312,MATCH('Entocentric lens DB'!$H$4,'Entocentric lens DB'!$B$4:$U$4,0),0),"")</f>
        <v/>
      </c>
      <c r="H46" s="35" t="str">
        <f>IFERROR(VLOOKUP($C46,'Entocentric lens DB'!$B$6:$U$312,MATCH('Entocentric lens DB'!$Q$4,'Entocentric lens DB'!$B$4:$U$4,0),0),"")</f>
        <v/>
      </c>
      <c r="I46" s="42" t="str">
        <f>IFERROR(VLOOKUP($C46,'Entocentric lens DB'!$B$6:$U$312,MATCH('Entocentric lens DB'!$R$4,'Entocentric lens DB'!$B$4:$U$4,0),0),"")</f>
        <v/>
      </c>
      <c r="J46" s="35" t="str">
        <f>IFERROR(VLOOKUP($I46,'Optotune lens DB'!$B$5:$I$25,MATCH('Optotune lens DB'!$I$4,'Optotune lens DB'!$B$4:$I$4,0),0),"")</f>
        <v/>
      </c>
      <c r="K46" s="3" t="s">
        <v>677</v>
      </c>
      <c r="L46" s="35"/>
      <c r="M46" s="32" t="e">
        <f>VLOOKUP(C46,'Entocentric lens DB'!$B$6:$U$135,4,FALSE)</f>
        <v>#N/A</v>
      </c>
      <c r="N46" s="32"/>
      <c r="O46" s="32"/>
      <c r="P46" s="35"/>
      <c r="Q46" s="45"/>
    </row>
    <row r="47" spans="2:17">
      <c r="B47" s="3" t="str">
        <f>IFERROR(VLOOKUP($C47,'Entocentric lens DB'!$B$6:$U$312,MATCH('Entocentric lens DB'!$C$4,'Entocentric lens DB'!$B$4:$U$4,0),0),"")</f>
        <v/>
      </c>
      <c r="C47" s="49" t="s">
        <v>719</v>
      </c>
      <c r="D47" s="35" t="str">
        <f>IFERROR(VLOOKUP($C47,'Entocentric lens DB'!$B$6:$U$312,MATCH('Entocentric lens DB'!$D$4,'Entocentric lens DB'!$B$4:$U$4,0),0),"")</f>
        <v/>
      </c>
      <c r="E47" s="35" t="str">
        <f>IFERROR(VLOOKUP($C47,'Entocentric lens DB'!$B$6:$U$312,MATCH('Entocentric lens DB'!$F$4,'Entocentric lens DB'!$B$4:$U$4,0),0),"")</f>
        <v/>
      </c>
      <c r="F47" s="35" t="str">
        <f>IFERROR(VLOOKUP($C47,'Entocentric lens DB'!$B$6:$U$312,MATCH('Entocentric lens DB'!$G$4,'Entocentric lens DB'!$B$4:$U$4,0),0),"")</f>
        <v/>
      </c>
      <c r="G47" s="35" t="str">
        <f>IFERROR(VLOOKUP($C47,'Entocentric lens DB'!$B$6:$U$312,MATCH('Entocentric lens DB'!$H$4,'Entocentric lens DB'!$B$4:$U$4,0),0),"")</f>
        <v/>
      </c>
      <c r="H47" s="35" t="str">
        <f>IFERROR(VLOOKUP($C47,'Entocentric lens DB'!$B$6:$U$312,MATCH('Entocentric lens DB'!$Q$4,'Entocentric lens DB'!$B$4:$U$4,0),0),"")</f>
        <v/>
      </c>
      <c r="I47" s="42" t="str">
        <f>IFERROR(VLOOKUP($C47,'Entocentric lens DB'!$B$6:$U$312,MATCH('Entocentric lens DB'!$R$4,'Entocentric lens DB'!$B$4:$U$4,0),0),"")</f>
        <v/>
      </c>
      <c r="J47" s="35" t="str">
        <f>IFERROR(VLOOKUP($I47,'Optotune lens DB'!$B$5:$I$25,MATCH('Optotune lens DB'!$I$4,'Optotune lens DB'!$B$4:$I$4,0),0),"")</f>
        <v/>
      </c>
      <c r="K47" s="3" t="s">
        <v>677</v>
      </c>
      <c r="L47" s="35"/>
      <c r="M47" s="32" t="e">
        <f>VLOOKUP(C47,'Entocentric lens DB'!$B$6:$U$135,4,FALSE)</f>
        <v>#N/A</v>
      </c>
      <c r="N47" s="32"/>
      <c r="O47" s="32"/>
      <c r="P47" s="35"/>
      <c r="Q47" s="45"/>
    </row>
    <row r="48" spans="2:17">
      <c r="B48" s="3" t="str">
        <f>IFERROR(VLOOKUP($C48,'Entocentric lens DB'!$B$6:$U$312,MATCH('Entocentric lens DB'!$C$4,'Entocentric lens DB'!$B$4:$U$4,0),0),"")</f>
        <v/>
      </c>
      <c r="C48" s="49" t="s">
        <v>720</v>
      </c>
      <c r="D48" s="35" t="str">
        <f>IFERROR(VLOOKUP($C48,'Entocentric lens DB'!$B$6:$U$312,MATCH('Entocentric lens DB'!$D$4,'Entocentric lens DB'!$B$4:$U$4,0),0),"")</f>
        <v/>
      </c>
      <c r="E48" s="35" t="str">
        <f>IFERROR(VLOOKUP($C48,'Entocentric lens DB'!$B$6:$U$312,MATCH('Entocentric lens DB'!$F$4,'Entocentric lens DB'!$B$4:$U$4,0),0),"")</f>
        <v/>
      </c>
      <c r="F48" s="35" t="str">
        <f>IFERROR(VLOOKUP($C48,'Entocentric lens DB'!$B$6:$U$312,MATCH('Entocentric lens DB'!$G$4,'Entocentric lens DB'!$B$4:$U$4,0),0),"")</f>
        <v/>
      </c>
      <c r="G48" s="35" t="str">
        <f>IFERROR(VLOOKUP($C48,'Entocentric lens DB'!$B$6:$U$312,MATCH('Entocentric lens DB'!$H$4,'Entocentric lens DB'!$B$4:$U$4,0),0),"")</f>
        <v/>
      </c>
      <c r="H48" s="35" t="str">
        <f>IFERROR(VLOOKUP($C48,'Entocentric lens DB'!$B$6:$U$312,MATCH('Entocentric lens DB'!$Q$4,'Entocentric lens DB'!$B$4:$U$4,0),0),"")</f>
        <v/>
      </c>
      <c r="I48" s="42" t="str">
        <f>IFERROR(VLOOKUP($C48,'Entocentric lens DB'!$B$6:$U$312,MATCH('Entocentric lens DB'!$R$4,'Entocentric lens DB'!$B$4:$U$4,0),0),"")</f>
        <v/>
      </c>
      <c r="J48" s="35" t="str">
        <f>IFERROR(VLOOKUP($I48,'Optotune lens DB'!$B$5:$I$25,MATCH('Optotune lens DB'!$I$4,'Optotune lens DB'!$B$4:$I$4,0),0),"")</f>
        <v/>
      </c>
      <c r="K48" s="3" t="s">
        <v>677</v>
      </c>
      <c r="L48" s="35"/>
      <c r="M48" s="32" t="e">
        <f>VLOOKUP(C48,'Entocentric lens DB'!$B$6:$U$135,4,FALSE)</f>
        <v>#N/A</v>
      </c>
      <c r="N48" s="32"/>
      <c r="O48" s="32"/>
      <c r="P48" s="35"/>
      <c r="Q48" s="45"/>
    </row>
    <row r="49" spans="2:17">
      <c r="B49" s="3" t="str">
        <f>IFERROR(VLOOKUP($C49,'Entocentric lens DB'!$B$6:$U$312,MATCH('Entocentric lens DB'!$C$4,'Entocentric lens DB'!$B$4:$U$4,0),0),"")</f>
        <v/>
      </c>
      <c r="C49" s="49" t="s">
        <v>721</v>
      </c>
      <c r="D49" s="35" t="str">
        <f>IFERROR(VLOOKUP($C49,'Entocentric lens DB'!$B$6:$U$312,MATCH('Entocentric lens DB'!$D$4,'Entocentric lens DB'!$B$4:$U$4,0),0),"")</f>
        <v/>
      </c>
      <c r="E49" s="35" t="str">
        <f>IFERROR(VLOOKUP($C49,'Entocentric lens DB'!$B$6:$U$312,MATCH('Entocentric lens DB'!$F$4,'Entocentric lens DB'!$B$4:$U$4,0),0),"")</f>
        <v/>
      </c>
      <c r="F49" s="35" t="str">
        <f>IFERROR(VLOOKUP($C49,'Entocentric lens DB'!$B$6:$U$312,MATCH('Entocentric lens DB'!$G$4,'Entocentric lens DB'!$B$4:$U$4,0),0),"")</f>
        <v/>
      </c>
      <c r="G49" s="35" t="str">
        <f>IFERROR(VLOOKUP($C49,'Entocentric lens DB'!$B$6:$U$312,MATCH('Entocentric lens DB'!$H$4,'Entocentric lens DB'!$B$4:$U$4,0),0),"")</f>
        <v/>
      </c>
      <c r="H49" s="35" t="str">
        <f>IFERROR(VLOOKUP($C49,'Entocentric lens DB'!$B$6:$U$312,MATCH('Entocentric lens DB'!$Q$4,'Entocentric lens DB'!$B$4:$U$4,0),0),"")</f>
        <v/>
      </c>
      <c r="I49" s="42" t="str">
        <f>IFERROR(VLOOKUP($C49,'Entocentric lens DB'!$B$6:$U$312,MATCH('Entocentric lens DB'!$R$4,'Entocentric lens DB'!$B$4:$U$4,0),0),"")</f>
        <v/>
      </c>
      <c r="J49" s="35" t="str">
        <f>IFERROR(VLOOKUP($I49,'Optotune lens DB'!$B$5:$I$25,MATCH('Optotune lens DB'!$I$4,'Optotune lens DB'!$B$4:$I$4,0),0),"")</f>
        <v/>
      </c>
      <c r="K49" s="3" t="s">
        <v>677</v>
      </c>
      <c r="L49" s="35"/>
      <c r="M49" s="32" t="e">
        <f>VLOOKUP(C49,'Entocentric lens DB'!$B$6:$U$135,4,FALSE)</f>
        <v>#N/A</v>
      </c>
      <c r="N49" s="32"/>
      <c r="O49" s="32"/>
      <c r="P49" s="35"/>
      <c r="Q49" s="45"/>
    </row>
    <row r="50" spans="2:17">
      <c r="B50" s="3" t="str">
        <f>IFERROR(VLOOKUP($C50,'Entocentric lens DB'!$B$6:$U$312,MATCH('Entocentric lens DB'!$C$4,'Entocentric lens DB'!$B$4:$U$4,0),0),"")</f>
        <v/>
      </c>
      <c r="C50" s="49" t="s">
        <v>722</v>
      </c>
      <c r="D50" s="35" t="str">
        <f>IFERROR(VLOOKUP($C50,'Entocentric lens DB'!$B$6:$U$312,MATCH('Entocentric lens DB'!$D$4,'Entocentric lens DB'!$B$4:$U$4,0),0),"")</f>
        <v/>
      </c>
      <c r="E50" s="35" t="str">
        <f>IFERROR(VLOOKUP($C50,'Entocentric lens DB'!$B$6:$U$312,MATCH('Entocentric lens DB'!$F$4,'Entocentric lens DB'!$B$4:$U$4,0),0),"")</f>
        <v/>
      </c>
      <c r="F50" s="35" t="str">
        <f>IFERROR(VLOOKUP($C50,'Entocentric lens DB'!$B$6:$U$312,MATCH('Entocentric lens DB'!$G$4,'Entocentric lens DB'!$B$4:$U$4,0),0),"")</f>
        <v/>
      </c>
      <c r="G50" s="35" t="str">
        <f>IFERROR(VLOOKUP($C50,'Entocentric lens DB'!$B$6:$U$312,MATCH('Entocentric lens DB'!$H$4,'Entocentric lens DB'!$B$4:$U$4,0),0),"")</f>
        <v/>
      </c>
      <c r="H50" s="35" t="str">
        <f>IFERROR(VLOOKUP($C50,'Entocentric lens DB'!$B$6:$U$312,MATCH('Entocentric lens DB'!$Q$4,'Entocentric lens DB'!$B$4:$U$4,0),0),"")</f>
        <v/>
      </c>
      <c r="I50" s="42" t="str">
        <f>IFERROR(VLOOKUP($C50,'Entocentric lens DB'!$B$6:$U$312,MATCH('Entocentric lens DB'!$R$4,'Entocentric lens DB'!$B$4:$U$4,0),0),"")</f>
        <v/>
      </c>
      <c r="J50" s="35" t="str">
        <f>IFERROR(VLOOKUP($I50,'Optotune lens DB'!$B$5:$I$25,MATCH('Optotune lens DB'!$I$4,'Optotune lens DB'!$B$4:$I$4,0),0),"")</f>
        <v/>
      </c>
      <c r="K50" s="3" t="s">
        <v>677</v>
      </c>
      <c r="L50" s="35"/>
      <c r="M50" s="32" t="e">
        <f>VLOOKUP(C50,'Entocentric lens DB'!$B$6:$U$135,4,FALSE)</f>
        <v>#N/A</v>
      </c>
      <c r="N50" s="32"/>
      <c r="O50" s="32"/>
      <c r="P50" s="35"/>
      <c r="Q50" s="45"/>
    </row>
    <row r="51" spans="2:17">
      <c r="B51" s="3" t="str">
        <f>IFERROR(VLOOKUP($C51,'Entocentric lens DB'!$B$6:$U$312,MATCH('Entocentric lens DB'!$C$4,'Entocentric lens DB'!$B$4:$U$4,0),0),"")</f>
        <v/>
      </c>
      <c r="C51" s="49" t="s">
        <v>723</v>
      </c>
      <c r="D51" s="35" t="str">
        <f>IFERROR(VLOOKUP($C51,'Entocentric lens DB'!$B$6:$U$312,MATCH('Entocentric lens DB'!$D$4,'Entocentric lens DB'!$B$4:$U$4,0),0),"")</f>
        <v/>
      </c>
      <c r="E51" s="35" t="str">
        <f>IFERROR(VLOOKUP($C51,'Entocentric lens DB'!$B$6:$U$312,MATCH('Entocentric lens DB'!$F$4,'Entocentric lens DB'!$B$4:$U$4,0),0),"")</f>
        <v/>
      </c>
      <c r="F51" s="35" t="str">
        <f>IFERROR(VLOOKUP($C51,'Entocentric lens DB'!$B$6:$U$312,MATCH('Entocentric lens DB'!$G$4,'Entocentric lens DB'!$B$4:$U$4,0),0),"")</f>
        <v/>
      </c>
      <c r="G51" s="35" t="str">
        <f>IFERROR(VLOOKUP($C51,'Entocentric lens DB'!$B$6:$U$312,MATCH('Entocentric lens DB'!$H$4,'Entocentric lens DB'!$B$4:$U$4,0),0),"")</f>
        <v/>
      </c>
      <c r="H51" s="35" t="str">
        <f>IFERROR(VLOOKUP($C51,'Entocentric lens DB'!$B$6:$U$312,MATCH('Entocentric lens DB'!$Q$4,'Entocentric lens DB'!$B$4:$U$4,0),0),"")</f>
        <v/>
      </c>
      <c r="I51" s="42" t="str">
        <f>IFERROR(VLOOKUP($C51,'Entocentric lens DB'!$B$6:$U$312,MATCH('Entocentric lens DB'!$R$4,'Entocentric lens DB'!$B$4:$U$4,0),0),"")</f>
        <v/>
      </c>
      <c r="J51" s="35" t="str">
        <f>IFERROR(VLOOKUP($I51,'Optotune lens DB'!$B$5:$I$25,MATCH('Optotune lens DB'!$I$4,'Optotune lens DB'!$B$4:$I$4,0),0),"")</f>
        <v/>
      </c>
      <c r="K51" s="3" t="s">
        <v>677</v>
      </c>
      <c r="L51" s="35"/>
      <c r="M51" s="32" t="e">
        <f>VLOOKUP(C51,'Entocentric lens DB'!$B$6:$U$135,4,FALSE)</f>
        <v>#N/A</v>
      </c>
      <c r="N51" s="32"/>
      <c r="O51" s="32"/>
      <c r="P51" s="35"/>
      <c r="Q51" s="45"/>
    </row>
    <row r="52" spans="2:17">
      <c r="B52" s="3" t="str">
        <f>IFERROR(VLOOKUP($C52,'Entocentric lens DB'!$B$6:$U$312,MATCH('Entocentric lens DB'!$C$4,'Entocentric lens DB'!$B$4:$U$4,0),0),"")</f>
        <v/>
      </c>
      <c r="C52" s="49" t="s">
        <v>724</v>
      </c>
      <c r="D52" s="35" t="str">
        <f>IFERROR(VLOOKUP($C52,'Entocentric lens DB'!$B$6:$U$312,MATCH('Entocentric lens DB'!$D$4,'Entocentric lens DB'!$B$4:$U$4,0),0),"")</f>
        <v/>
      </c>
      <c r="E52" s="35" t="str">
        <f>IFERROR(VLOOKUP($C52,'Entocentric lens DB'!$B$6:$U$312,MATCH('Entocentric lens DB'!$F$4,'Entocentric lens DB'!$B$4:$U$4,0),0),"")</f>
        <v/>
      </c>
      <c r="F52" s="35" t="str">
        <f>IFERROR(VLOOKUP($C52,'Entocentric lens DB'!$B$6:$U$312,MATCH('Entocentric lens DB'!$G$4,'Entocentric lens DB'!$B$4:$U$4,0),0),"")</f>
        <v/>
      </c>
      <c r="G52" s="35" t="str">
        <f>IFERROR(VLOOKUP($C52,'Entocentric lens DB'!$B$6:$U$312,MATCH('Entocentric lens DB'!$H$4,'Entocentric lens DB'!$B$4:$U$4,0),0),"")</f>
        <v/>
      </c>
      <c r="H52" s="35" t="str">
        <f>IFERROR(VLOOKUP($C52,'Entocentric lens DB'!$B$6:$U$312,MATCH('Entocentric lens DB'!$Q$4,'Entocentric lens DB'!$B$4:$U$4,0),0),"")</f>
        <v/>
      </c>
      <c r="I52" s="42" t="str">
        <f>IFERROR(VLOOKUP($C52,'Entocentric lens DB'!$B$6:$U$312,MATCH('Entocentric lens DB'!$R$4,'Entocentric lens DB'!$B$4:$U$4,0),0),"")</f>
        <v/>
      </c>
      <c r="J52" s="35" t="str">
        <f>IFERROR(VLOOKUP($I52,'Optotune lens DB'!$B$5:$I$25,MATCH('Optotune lens DB'!$I$4,'Optotune lens DB'!$B$4:$I$4,0),0),"")</f>
        <v/>
      </c>
      <c r="K52" s="3" t="s">
        <v>677</v>
      </c>
      <c r="L52" s="35"/>
      <c r="M52" s="32" t="e">
        <f>VLOOKUP(C52,'Entocentric lens DB'!$B$6:$U$135,4,FALSE)</f>
        <v>#N/A</v>
      </c>
      <c r="N52" s="32"/>
      <c r="O52" s="32"/>
      <c r="P52" s="35"/>
      <c r="Q52" s="45"/>
    </row>
    <row r="53" spans="2:17">
      <c r="B53" s="3" t="str">
        <f>IFERROR(VLOOKUP($C53,'Entocentric lens DB'!$B$6:$U$312,MATCH('Entocentric lens DB'!$C$4,'Entocentric lens DB'!$B$4:$U$4,0),0),"")</f>
        <v/>
      </c>
      <c r="C53" s="49" t="s">
        <v>725</v>
      </c>
      <c r="D53" s="35" t="str">
        <f>IFERROR(VLOOKUP($C53,'Entocentric lens DB'!$B$6:$U$312,MATCH('Entocentric lens DB'!$D$4,'Entocentric lens DB'!$B$4:$U$4,0),0),"")</f>
        <v/>
      </c>
      <c r="E53" s="35" t="str">
        <f>IFERROR(VLOOKUP($C53,'Entocentric lens DB'!$B$6:$U$312,MATCH('Entocentric lens DB'!$F$4,'Entocentric lens DB'!$B$4:$U$4,0),0),"")</f>
        <v/>
      </c>
      <c r="F53" s="35" t="str">
        <f>IFERROR(VLOOKUP($C53,'Entocentric lens DB'!$B$6:$U$312,MATCH('Entocentric lens DB'!$G$4,'Entocentric lens DB'!$B$4:$U$4,0),0),"")</f>
        <v/>
      </c>
      <c r="G53" s="35" t="str">
        <f>IFERROR(VLOOKUP($C53,'Entocentric lens DB'!$B$6:$U$312,MATCH('Entocentric lens DB'!$H$4,'Entocentric lens DB'!$B$4:$U$4,0),0),"")</f>
        <v/>
      </c>
      <c r="H53" s="35" t="str">
        <f>IFERROR(VLOOKUP($C53,'Entocentric lens DB'!$B$6:$U$312,MATCH('Entocentric lens DB'!$Q$4,'Entocentric lens DB'!$B$4:$U$4,0),0),"")</f>
        <v/>
      </c>
      <c r="I53" s="42" t="str">
        <f>IFERROR(VLOOKUP($C53,'Entocentric lens DB'!$B$6:$U$312,MATCH('Entocentric lens DB'!$R$4,'Entocentric lens DB'!$B$4:$U$4,0),0),"")</f>
        <v/>
      </c>
      <c r="J53" s="35" t="str">
        <f>IFERROR(VLOOKUP($I53,'Optotune lens DB'!$B$5:$I$25,MATCH('Optotune lens DB'!$I$4,'Optotune lens DB'!$B$4:$I$4,0),0),"")</f>
        <v/>
      </c>
      <c r="K53" s="3" t="s">
        <v>677</v>
      </c>
      <c r="L53" s="35"/>
      <c r="M53" s="32" t="e">
        <f>VLOOKUP(C53,'Entocentric lens DB'!$B$6:$U$135,4,FALSE)</f>
        <v>#N/A</v>
      </c>
      <c r="N53" s="32"/>
      <c r="O53" s="32"/>
      <c r="P53" s="35"/>
      <c r="Q53" s="45"/>
    </row>
    <row r="54" spans="2:17">
      <c r="B54" s="3" t="str">
        <f>IFERROR(VLOOKUP($C54,'Entocentric lens DB'!$B$6:$U$312,MATCH('Entocentric lens DB'!$C$4,'Entocentric lens DB'!$B$4:$U$4,0),0),"")</f>
        <v/>
      </c>
      <c r="C54" s="49" t="s">
        <v>726</v>
      </c>
      <c r="D54" s="35" t="str">
        <f>IFERROR(VLOOKUP($C54,'Entocentric lens DB'!$B$6:$U$312,MATCH('Entocentric lens DB'!$D$4,'Entocentric lens DB'!$B$4:$U$4,0),0),"")</f>
        <v/>
      </c>
      <c r="E54" s="35" t="str">
        <f>IFERROR(VLOOKUP($C54,'Entocentric lens DB'!$B$6:$U$312,MATCH('Entocentric lens DB'!$F$4,'Entocentric lens DB'!$B$4:$U$4,0),0),"")</f>
        <v/>
      </c>
      <c r="F54" s="35" t="str">
        <f>IFERROR(VLOOKUP($C54,'Entocentric lens DB'!$B$6:$U$312,MATCH('Entocentric lens DB'!$G$4,'Entocentric lens DB'!$B$4:$U$4,0),0),"")</f>
        <v/>
      </c>
      <c r="G54" s="35" t="str">
        <f>IFERROR(VLOOKUP($C54,'Entocentric lens DB'!$B$6:$U$312,MATCH('Entocentric lens DB'!$H$4,'Entocentric lens DB'!$B$4:$U$4,0),0),"")</f>
        <v/>
      </c>
      <c r="H54" s="35" t="str">
        <f>IFERROR(VLOOKUP($C54,'Entocentric lens DB'!$B$6:$U$312,MATCH('Entocentric lens DB'!$Q$4,'Entocentric lens DB'!$B$4:$U$4,0),0),"")</f>
        <v/>
      </c>
      <c r="I54" s="42" t="str">
        <f>IFERROR(VLOOKUP($C54,'Entocentric lens DB'!$B$6:$U$312,MATCH('Entocentric lens DB'!$R$4,'Entocentric lens DB'!$B$4:$U$4,0),0),"")</f>
        <v/>
      </c>
      <c r="J54" s="35" t="str">
        <f>IFERROR(VLOOKUP($I54,'Optotune lens DB'!$B$5:$I$25,MATCH('Optotune lens DB'!$I$4,'Optotune lens DB'!$B$4:$I$4,0),0),"")</f>
        <v/>
      </c>
      <c r="K54" s="3" t="s">
        <v>677</v>
      </c>
      <c r="L54" s="35"/>
      <c r="M54" s="32" t="e">
        <f>VLOOKUP(C54,'Entocentric lens DB'!$B$6:$U$135,4,FALSE)</f>
        <v>#N/A</v>
      </c>
      <c r="N54" s="32"/>
      <c r="O54" s="32"/>
      <c r="P54" s="35"/>
      <c r="Q54" s="45"/>
    </row>
    <row r="55" spans="2:17">
      <c r="B55" s="3" t="str">
        <f>IFERROR(VLOOKUP($C55,'Entocentric lens DB'!$B$6:$U$312,MATCH('Entocentric lens DB'!$C$4,'Entocentric lens DB'!$B$4:$U$4,0),0),"")</f>
        <v/>
      </c>
      <c r="C55" s="49" t="s">
        <v>727</v>
      </c>
      <c r="D55" s="35" t="str">
        <f>IFERROR(VLOOKUP($C55,'Entocentric lens DB'!$B$6:$U$312,MATCH('Entocentric lens DB'!$D$4,'Entocentric lens DB'!$B$4:$U$4,0),0),"")</f>
        <v/>
      </c>
      <c r="E55" s="35" t="str">
        <f>IFERROR(VLOOKUP($C55,'Entocentric lens DB'!$B$6:$U$312,MATCH('Entocentric lens DB'!$F$4,'Entocentric lens DB'!$B$4:$U$4,0),0),"")</f>
        <v/>
      </c>
      <c r="F55" s="35" t="str">
        <f>IFERROR(VLOOKUP($C55,'Entocentric lens DB'!$B$6:$U$312,MATCH('Entocentric lens DB'!$G$4,'Entocentric lens DB'!$B$4:$U$4,0),0),"")</f>
        <v/>
      </c>
      <c r="G55" s="35" t="str">
        <f>IFERROR(VLOOKUP($C55,'Entocentric lens DB'!$B$6:$U$312,MATCH('Entocentric lens DB'!$H$4,'Entocentric lens DB'!$B$4:$U$4,0),0),"")</f>
        <v/>
      </c>
      <c r="H55" s="35" t="str">
        <f>IFERROR(VLOOKUP($C55,'Entocentric lens DB'!$B$6:$U$312,MATCH('Entocentric lens DB'!$Q$4,'Entocentric lens DB'!$B$4:$U$4,0),0),"")</f>
        <v/>
      </c>
      <c r="I55" s="42" t="str">
        <f>IFERROR(VLOOKUP($C55,'Entocentric lens DB'!$B$6:$U$312,MATCH('Entocentric lens DB'!$R$4,'Entocentric lens DB'!$B$4:$U$4,0),0),"")</f>
        <v/>
      </c>
      <c r="J55" s="35" t="str">
        <f>IFERROR(VLOOKUP($I55,'Optotune lens DB'!$B$5:$I$25,MATCH('Optotune lens DB'!$I$4,'Optotune lens DB'!$B$4:$I$4,0),0),"")</f>
        <v/>
      </c>
      <c r="K55" s="3" t="s">
        <v>677</v>
      </c>
      <c r="L55" s="35"/>
      <c r="M55" s="32" t="e">
        <f>VLOOKUP(C55,'Entocentric lens DB'!$B$6:$U$135,4,FALSE)</f>
        <v>#N/A</v>
      </c>
      <c r="N55" s="32"/>
      <c r="O55" s="32"/>
      <c r="P55" s="35"/>
      <c r="Q55" s="45"/>
    </row>
    <row r="56" spans="2:17">
      <c r="B56" s="3" t="str">
        <f>IFERROR(VLOOKUP($C56,'Entocentric lens DB'!$B$6:$U$312,MATCH('Entocentric lens DB'!$C$4,'Entocentric lens DB'!$B$4:$U$4,0),0),"")</f>
        <v/>
      </c>
      <c r="C56" s="49" t="s">
        <v>728</v>
      </c>
      <c r="D56" s="35" t="str">
        <f>IFERROR(VLOOKUP($C56,'Entocentric lens DB'!$B$6:$U$312,MATCH('Entocentric lens DB'!$D$4,'Entocentric lens DB'!$B$4:$U$4,0),0),"")</f>
        <v/>
      </c>
      <c r="E56" s="35" t="str">
        <f>IFERROR(VLOOKUP($C56,'Entocentric lens DB'!$B$6:$U$312,MATCH('Entocentric lens DB'!$F$4,'Entocentric lens DB'!$B$4:$U$4,0),0),"")</f>
        <v/>
      </c>
      <c r="F56" s="35" t="str">
        <f>IFERROR(VLOOKUP($C56,'Entocentric lens DB'!$B$6:$U$312,MATCH('Entocentric lens DB'!$G$4,'Entocentric lens DB'!$B$4:$U$4,0),0),"")</f>
        <v/>
      </c>
      <c r="G56" s="35" t="str">
        <f>IFERROR(VLOOKUP($C56,'Entocentric lens DB'!$B$6:$U$312,MATCH('Entocentric lens DB'!$H$4,'Entocentric lens DB'!$B$4:$U$4,0),0),"")</f>
        <v/>
      </c>
      <c r="H56" s="35" t="str">
        <f>IFERROR(VLOOKUP($C56,'Entocentric lens DB'!$B$6:$U$312,MATCH('Entocentric lens DB'!$Q$4,'Entocentric lens DB'!$B$4:$U$4,0),0),"")</f>
        <v/>
      </c>
      <c r="I56" s="42" t="str">
        <f>IFERROR(VLOOKUP($C56,'Entocentric lens DB'!$B$6:$U$312,MATCH('Entocentric lens DB'!$R$4,'Entocentric lens DB'!$B$4:$U$4,0),0),"")</f>
        <v/>
      </c>
      <c r="J56" s="35" t="str">
        <f>IFERROR(VLOOKUP($I56,'Optotune lens DB'!$B$5:$I$25,MATCH('Optotune lens DB'!$I$4,'Optotune lens DB'!$B$4:$I$4,0),0),"")</f>
        <v/>
      </c>
      <c r="K56" s="3" t="s">
        <v>677</v>
      </c>
      <c r="L56" s="35"/>
      <c r="M56" s="32" t="e">
        <f>VLOOKUP(C56,'Entocentric lens DB'!$B$6:$U$135,4,FALSE)</f>
        <v>#N/A</v>
      </c>
      <c r="N56" s="32"/>
      <c r="O56" s="32"/>
      <c r="P56" s="35"/>
      <c r="Q56" s="45"/>
    </row>
    <row r="57" spans="2:17">
      <c r="B57" s="3" t="str">
        <f>IFERROR(VLOOKUP($C57,'Entocentric lens DB'!$B$6:$U$312,MATCH('Entocentric lens DB'!$C$4,'Entocentric lens DB'!$B$4:$U$4,0),0),"")</f>
        <v/>
      </c>
      <c r="C57" s="49" t="s">
        <v>729</v>
      </c>
      <c r="D57" s="35" t="str">
        <f>IFERROR(VLOOKUP($C57,'Entocentric lens DB'!$B$6:$U$312,MATCH('Entocentric lens DB'!$D$4,'Entocentric lens DB'!$B$4:$U$4,0),0),"")</f>
        <v/>
      </c>
      <c r="E57" s="35" t="str">
        <f>IFERROR(VLOOKUP($C57,'Entocentric lens DB'!$B$6:$U$312,MATCH('Entocentric lens DB'!$F$4,'Entocentric lens DB'!$B$4:$U$4,0),0),"")</f>
        <v/>
      </c>
      <c r="F57" s="35" t="str">
        <f>IFERROR(VLOOKUP($C57,'Entocentric lens DB'!$B$6:$U$312,MATCH('Entocentric lens DB'!$G$4,'Entocentric lens DB'!$B$4:$U$4,0),0),"")</f>
        <v/>
      </c>
      <c r="G57" s="35" t="str">
        <f>IFERROR(VLOOKUP($C57,'Entocentric lens DB'!$B$6:$U$312,MATCH('Entocentric lens DB'!$H$4,'Entocentric lens DB'!$B$4:$U$4,0),0),"")</f>
        <v/>
      </c>
      <c r="H57" s="35" t="str">
        <f>IFERROR(VLOOKUP($C57,'Entocentric lens DB'!$B$6:$U$312,MATCH('Entocentric lens DB'!$Q$4,'Entocentric lens DB'!$B$4:$U$4,0),0),"")</f>
        <v/>
      </c>
      <c r="I57" s="42" t="str">
        <f>IFERROR(VLOOKUP($C57,'Entocentric lens DB'!$B$6:$U$312,MATCH('Entocentric lens DB'!$R$4,'Entocentric lens DB'!$B$4:$U$4,0),0),"")</f>
        <v/>
      </c>
      <c r="J57" s="35" t="str">
        <f>IFERROR(VLOOKUP($I57,'Optotune lens DB'!$B$5:$I$25,MATCH('Optotune lens DB'!$I$4,'Optotune lens DB'!$B$4:$I$4,0),0),"")</f>
        <v/>
      </c>
      <c r="K57" s="3" t="s">
        <v>677</v>
      </c>
      <c r="L57" s="35"/>
      <c r="M57" s="32" t="e">
        <f>VLOOKUP(C57,'Entocentric lens DB'!$B$6:$U$135,4,FALSE)</f>
        <v>#N/A</v>
      </c>
      <c r="N57" s="32"/>
      <c r="O57" s="32"/>
      <c r="P57" s="35"/>
      <c r="Q57" s="45"/>
    </row>
    <row r="58" spans="2:17">
      <c r="B58" s="3" t="str">
        <f>IFERROR(VLOOKUP($C58,'Entocentric lens DB'!$B$6:$U$312,MATCH('Entocentric lens DB'!$C$4,'Entocentric lens DB'!$B$4:$U$4,0),0),"")</f>
        <v/>
      </c>
      <c r="C58" s="49" t="s">
        <v>730</v>
      </c>
      <c r="D58" s="35" t="str">
        <f>IFERROR(VLOOKUP($C58,'Entocentric lens DB'!$B$6:$U$312,MATCH('Entocentric lens DB'!$D$4,'Entocentric lens DB'!$B$4:$U$4,0),0),"")</f>
        <v/>
      </c>
      <c r="E58" s="35" t="str">
        <f>IFERROR(VLOOKUP($C58,'Entocentric lens DB'!$B$6:$U$312,MATCH('Entocentric lens DB'!$F$4,'Entocentric lens DB'!$B$4:$U$4,0),0),"")</f>
        <v/>
      </c>
      <c r="F58" s="35" t="str">
        <f>IFERROR(VLOOKUP($C58,'Entocentric lens DB'!$B$6:$U$312,MATCH('Entocentric lens DB'!$G$4,'Entocentric lens DB'!$B$4:$U$4,0),0),"")</f>
        <v/>
      </c>
      <c r="G58" s="35" t="str">
        <f>IFERROR(VLOOKUP($C58,'Entocentric lens DB'!$B$6:$U$312,MATCH('Entocentric lens DB'!$H$4,'Entocentric lens DB'!$B$4:$U$4,0),0),"")</f>
        <v/>
      </c>
      <c r="H58" s="35" t="str">
        <f>IFERROR(VLOOKUP($C58,'Entocentric lens DB'!$B$6:$U$312,MATCH('Entocentric lens DB'!$Q$4,'Entocentric lens DB'!$B$4:$U$4,0),0),"")</f>
        <v/>
      </c>
      <c r="I58" s="42" t="str">
        <f>IFERROR(VLOOKUP($C58,'Entocentric lens DB'!$B$6:$U$312,MATCH('Entocentric lens DB'!$R$4,'Entocentric lens DB'!$B$4:$U$4,0),0),"")</f>
        <v/>
      </c>
      <c r="J58" s="35" t="str">
        <f>IFERROR(VLOOKUP($I58,'Optotune lens DB'!$B$5:$I$25,MATCH('Optotune lens DB'!$I$4,'Optotune lens DB'!$B$4:$I$4,0),0),"")</f>
        <v/>
      </c>
      <c r="K58" s="3" t="s">
        <v>677</v>
      </c>
      <c r="L58" s="35"/>
      <c r="M58" s="32" t="e">
        <f>VLOOKUP(C58,'Entocentric lens DB'!$B$6:$U$135,4,FALSE)</f>
        <v>#N/A</v>
      </c>
      <c r="N58" s="32"/>
      <c r="O58" s="32"/>
      <c r="P58" s="35"/>
      <c r="Q58" s="45"/>
    </row>
    <row r="59" spans="2:17">
      <c r="B59" s="3" t="str">
        <f>IFERROR(VLOOKUP($C59,'Entocentric lens DB'!$B$6:$U$312,MATCH('Entocentric lens DB'!$C$4,'Entocentric lens DB'!$B$4:$U$4,0),0),"")</f>
        <v/>
      </c>
      <c r="C59" s="49" t="s">
        <v>731</v>
      </c>
      <c r="D59" s="35" t="str">
        <f>IFERROR(VLOOKUP($C59,'Entocentric lens DB'!$B$6:$U$312,MATCH('Entocentric lens DB'!$D$4,'Entocentric lens DB'!$B$4:$U$4,0),0),"")</f>
        <v/>
      </c>
      <c r="E59" s="35" t="str">
        <f>IFERROR(VLOOKUP($C59,'Entocentric lens DB'!$B$6:$U$312,MATCH('Entocentric lens DB'!$F$4,'Entocentric lens DB'!$B$4:$U$4,0),0),"")</f>
        <v/>
      </c>
      <c r="F59" s="35" t="str">
        <f>IFERROR(VLOOKUP($C59,'Entocentric lens DB'!$B$6:$U$312,MATCH('Entocentric lens DB'!$G$4,'Entocentric lens DB'!$B$4:$U$4,0),0),"")</f>
        <v/>
      </c>
      <c r="G59" s="35" t="str">
        <f>IFERROR(VLOOKUP($C59,'Entocentric lens DB'!$B$6:$U$312,MATCH('Entocentric lens DB'!$H$4,'Entocentric lens DB'!$B$4:$U$4,0),0),"")</f>
        <v/>
      </c>
      <c r="H59" s="35" t="str">
        <f>IFERROR(VLOOKUP($C59,'Entocentric lens DB'!$B$6:$U$312,MATCH('Entocentric lens DB'!$Q$4,'Entocentric lens DB'!$B$4:$U$4,0),0),"")</f>
        <v/>
      </c>
      <c r="I59" s="42" t="str">
        <f>IFERROR(VLOOKUP($C59,'Entocentric lens DB'!$B$6:$U$312,MATCH('Entocentric lens DB'!$R$4,'Entocentric lens DB'!$B$4:$U$4,0),0),"")</f>
        <v/>
      </c>
      <c r="J59" s="35" t="str">
        <f>IFERROR(VLOOKUP($I59,'Optotune lens DB'!$B$5:$I$25,MATCH('Optotune lens DB'!$I$4,'Optotune lens DB'!$B$4:$I$4,0),0),"")</f>
        <v/>
      </c>
      <c r="K59" s="3" t="s">
        <v>677</v>
      </c>
      <c r="L59" s="35"/>
      <c r="M59" s="32" t="e">
        <f>VLOOKUP(C59,'Entocentric lens DB'!$B$6:$U$135,4,FALSE)</f>
        <v>#N/A</v>
      </c>
      <c r="N59" s="32"/>
      <c r="O59" s="32"/>
      <c r="P59" s="35"/>
      <c r="Q59" s="45"/>
    </row>
    <row r="60" spans="2:17">
      <c r="B60" s="3" t="str">
        <f>IFERROR(VLOOKUP($C60,'Entocentric lens DB'!$B$6:$U$312,MATCH('Entocentric lens DB'!$C$4,'Entocentric lens DB'!$B$4:$U$4,0),0),"")</f>
        <v/>
      </c>
      <c r="C60" s="49" t="s">
        <v>732</v>
      </c>
      <c r="D60" s="35" t="str">
        <f>IFERROR(VLOOKUP($C60,'Entocentric lens DB'!$B$6:$U$312,MATCH('Entocentric lens DB'!$D$4,'Entocentric lens DB'!$B$4:$U$4,0),0),"")</f>
        <v/>
      </c>
      <c r="E60" s="35" t="str">
        <f>IFERROR(VLOOKUP($C60,'Entocentric lens DB'!$B$6:$U$312,MATCH('Entocentric lens DB'!$F$4,'Entocentric lens DB'!$B$4:$U$4,0),0),"")</f>
        <v/>
      </c>
      <c r="F60" s="35" t="str">
        <f>IFERROR(VLOOKUP($C60,'Entocentric lens DB'!$B$6:$U$312,MATCH('Entocentric lens DB'!$G$4,'Entocentric lens DB'!$B$4:$U$4,0),0),"")</f>
        <v/>
      </c>
      <c r="G60" s="35" t="str">
        <f>IFERROR(VLOOKUP($C60,'Entocentric lens DB'!$B$6:$U$312,MATCH('Entocentric lens DB'!$H$4,'Entocentric lens DB'!$B$4:$U$4,0),0),"")</f>
        <v/>
      </c>
      <c r="H60" s="35" t="str">
        <f>IFERROR(VLOOKUP($C60,'Entocentric lens DB'!$B$6:$U$312,MATCH('Entocentric lens DB'!$Q$4,'Entocentric lens DB'!$B$4:$U$4,0),0),"")</f>
        <v/>
      </c>
      <c r="I60" s="42" t="str">
        <f>IFERROR(VLOOKUP($C60,'Entocentric lens DB'!$B$6:$U$312,MATCH('Entocentric lens DB'!$R$4,'Entocentric lens DB'!$B$4:$U$4,0),0),"")</f>
        <v/>
      </c>
      <c r="J60" s="35" t="str">
        <f>IFERROR(VLOOKUP($I60,'Optotune lens DB'!$B$5:$I$25,MATCH('Optotune lens DB'!$I$4,'Optotune lens DB'!$B$4:$I$4,0),0),"")</f>
        <v/>
      </c>
      <c r="K60" s="3" t="s">
        <v>677</v>
      </c>
      <c r="L60" s="35"/>
      <c r="M60" s="32" t="e">
        <f>VLOOKUP(C60,'Entocentric lens DB'!$B$6:$U$135,4,FALSE)</f>
        <v>#N/A</v>
      </c>
      <c r="N60" s="32"/>
      <c r="O60" s="32"/>
      <c r="P60" s="35"/>
      <c r="Q60" s="45"/>
    </row>
    <row r="61" spans="2:17">
      <c r="B61" s="3" t="str">
        <f>IFERROR(VLOOKUP($C61,'Entocentric lens DB'!$B$6:$U$312,MATCH('Entocentric lens DB'!$C$4,'Entocentric lens DB'!$B$4:$U$4,0),0),"")</f>
        <v/>
      </c>
      <c r="C61" s="49" t="s">
        <v>733</v>
      </c>
      <c r="D61" s="35" t="str">
        <f>IFERROR(VLOOKUP($C61,'Entocentric lens DB'!$B$6:$U$312,MATCH('Entocentric lens DB'!$D$4,'Entocentric lens DB'!$B$4:$U$4,0),0),"")</f>
        <v/>
      </c>
      <c r="E61" s="35" t="str">
        <f>IFERROR(VLOOKUP($C61,'Entocentric lens DB'!$B$6:$U$312,MATCH('Entocentric lens DB'!$F$4,'Entocentric lens DB'!$B$4:$U$4,0),0),"")</f>
        <v/>
      </c>
      <c r="F61" s="35" t="str">
        <f>IFERROR(VLOOKUP($C61,'Entocentric lens DB'!$B$6:$U$312,MATCH('Entocentric lens DB'!$G$4,'Entocentric lens DB'!$B$4:$U$4,0),0),"")</f>
        <v/>
      </c>
      <c r="G61" s="35" t="str">
        <f>IFERROR(VLOOKUP($C61,'Entocentric lens DB'!$B$6:$U$312,MATCH('Entocentric lens DB'!$H$4,'Entocentric lens DB'!$B$4:$U$4,0),0),"")</f>
        <v/>
      </c>
      <c r="H61" s="35" t="str">
        <f>IFERROR(VLOOKUP($C61,'Entocentric lens DB'!$B$6:$U$312,MATCH('Entocentric lens DB'!$Q$4,'Entocentric lens DB'!$B$4:$U$4,0),0),"")</f>
        <v/>
      </c>
      <c r="I61" s="42" t="str">
        <f>IFERROR(VLOOKUP($C61,'Entocentric lens DB'!$B$6:$U$312,MATCH('Entocentric lens DB'!$R$4,'Entocentric lens DB'!$B$4:$U$4,0),0),"")</f>
        <v/>
      </c>
      <c r="J61" s="35" t="str">
        <f>IFERROR(VLOOKUP($I61,'Optotune lens DB'!$B$5:$I$25,MATCH('Optotune lens DB'!$I$4,'Optotune lens DB'!$B$4:$I$4,0),0),"")</f>
        <v/>
      </c>
      <c r="K61" s="3" t="s">
        <v>677</v>
      </c>
      <c r="L61" s="35"/>
      <c r="M61" s="32" t="e">
        <f>VLOOKUP(C61,'Entocentric lens DB'!$B$6:$U$135,4,FALSE)</f>
        <v>#N/A</v>
      </c>
      <c r="N61" s="32"/>
      <c r="O61" s="32"/>
      <c r="P61" s="35"/>
      <c r="Q61" s="45"/>
    </row>
    <row r="62" spans="2:17">
      <c r="B62" s="3" t="str">
        <f>IFERROR(VLOOKUP($C62,'Entocentric lens DB'!$B$6:$U$312,MATCH('Entocentric lens DB'!$C$4,'Entocentric lens DB'!$B$4:$U$4,0),0),"")</f>
        <v/>
      </c>
      <c r="C62" s="49" t="s">
        <v>734</v>
      </c>
      <c r="D62" s="35" t="str">
        <f>IFERROR(VLOOKUP($C62,'Entocentric lens DB'!$B$6:$U$312,MATCH('Entocentric lens DB'!$D$4,'Entocentric lens DB'!$B$4:$U$4,0),0),"")</f>
        <v/>
      </c>
      <c r="E62" s="35" t="str">
        <f>IFERROR(VLOOKUP($C62,'Entocentric lens DB'!$B$6:$U$312,MATCH('Entocentric lens DB'!$F$4,'Entocentric lens DB'!$B$4:$U$4,0),0),"")</f>
        <v/>
      </c>
      <c r="F62" s="35" t="str">
        <f>IFERROR(VLOOKUP($C62,'Entocentric lens DB'!$B$6:$U$312,MATCH('Entocentric lens DB'!$G$4,'Entocentric lens DB'!$B$4:$U$4,0),0),"")</f>
        <v/>
      </c>
      <c r="G62" s="35" t="str">
        <f>IFERROR(VLOOKUP($C62,'Entocentric lens DB'!$B$6:$U$312,MATCH('Entocentric lens DB'!$H$4,'Entocentric lens DB'!$B$4:$U$4,0),0),"")</f>
        <v/>
      </c>
      <c r="H62" s="35" t="str">
        <f>IFERROR(VLOOKUP($C62,'Entocentric lens DB'!$B$6:$U$312,MATCH('Entocentric lens DB'!$Q$4,'Entocentric lens DB'!$B$4:$U$4,0),0),"")</f>
        <v/>
      </c>
      <c r="I62" s="42" t="str">
        <f>IFERROR(VLOOKUP($C62,'Entocentric lens DB'!$B$6:$U$312,MATCH('Entocentric lens DB'!$R$4,'Entocentric lens DB'!$B$4:$U$4,0),0),"")</f>
        <v/>
      </c>
      <c r="J62" s="35" t="str">
        <f>IFERROR(VLOOKUP($I62,'Optotune lens DB'!$B$5:$I$25,MATCH('Optotune lens DB'!$I$4,'Optotune lens DB'!$B$4:$I$4,0),0),"")</f>
        <v/>
      </c>
      <c r="K62" s="3" t="s">
        <v>677</v>
      </c>
      <c r="L62" s="35"/>
      <c r="M62" s="32" t="e">
        <f>VLOOKUP(C62,'Entocentric lens DB'!$B$6:$U$135,4,FALSE)</f>
        <v>#N/A</v>
      </c>
      <c r="N62" s="32"/>
      <c r="O62" s="32"/>
      <c r="P62" s="35"/>
      <c r="Q62" s="45"/>
    </row>
    <row r="63" spans="2:17">
      <c r="B63" s="3" t="str">
        <f>IFERROR(VLOOKUP($C63,'Entocentric lens DB'!$B$6:$U$312,MATCH('Entocentric lens DB'!$C$4,'Entocentric lens DB'!$B$4:$U$4,0),0),"")</f>
        <v/>
      </c>
      <c r="C63" s="49" t="s">
        <v>735</v>
      </c>
      <c r="D63" s="35" t="str">
        <f>IFERROR(VLOOKUP($C63,'Entocentric lens DB'!$B$6:$U$312,MATCH('Entocentric lens DB'!$D$4,'Entocentric lens DB'!$B$4:$U$4,0),0),"")</f>
        <v/>
      </c>
      <c r="E63" s="35" t="str">
        <f>IFERROR(VLOOKUP($C63,'Entocentric lens DB'!$B$6:$U$312,MATCH('Entocentric lens DB'!$F$4,'Entocentric lens DB'!$B$4:$U$4,0),0),"")</f>
        <v/>
      </c>
      <c r="F63" s="35" t="str">
        <f>IFERROR(VLOOKUP($C63,'Entocentric lens DB'!$B$6:$U$312,MATCH('Entocentric lens DB'!$G$4,'Entocentric lens DB'!$B$4:$U$4,0),0),"")</f>
        <v/>
      </c>
      <c r="G63" s="35" t="str">
        <f>IFERROR(VLOOKUP($C63,'Entocentric lens DB'!$B$6:$U$312,MATCH('Entocentric lens DB'!$H$4,'Entocentric lens DB'!$B$4:$U$4,0),0),"")</f>
        <v/>
      </c>
      <c r="H63" s="35" t="str">
        <f>IFERROR(VLOOKUP($C63,'Entocentric lens DB'!$B$6:$U$312,MATCH('Entocentric lens DB'!$Q$4,'Entocentric lens DB'!$B$4:$U$4,0),0),"")</f>
        <v/>
      </c>
      <c r="I63" s="42" t="str">
        <f>IFERROR(VLOOKUP($C63,'Entocentric lens DB'!$B$6:$U$312,MATCH('Entocentric lens DB'!$R$4,'Entocentric lens DB'!$B$4:$U$4,0),0),"")</f>
        <v/>
      </c>
      <c r="J63" s="35" t="str">
        <f>IFERROR(VLOOKUP($I63,'Optotune lens DB'!$B$5:$I$25,MATCH('Optotune lens DB'!$I$4,'Optotune lens DB'!$B$4:$I$4,0),0),"")</f>
        <v/>
      </c>
      <c r="K63" s="3" t="s">
        <v>677</v>
      </c>
      <c r="L63" s="35"/>
      <c r="M63" s="32" t="e">
        <f>VLOOKUP(C63,'Entocentric lens DB'!$B$6:$U$135,4,FALSE)</f>
        <v>#N/A</v>
      </c>
      <c r="N63" s="32"/>
      <c r="O63" s="32"/>
      <c r="P63" s="35"/>
      <c r="Q63" s="45"/>
    </row>
    <row r="64" spans="2:17">
      <c r="B64" s="3" t="str">
        <f>IFERROR(VLOOKUP($C64,'Entocentric lens DB'!$B$6:$U$312,MATCH('Entocentric lens DB'!$C$4,'Entocentric lens DB'!$B$4:$U$4,0),0),"")</f>
        <v/>
      </c>
      <c r="C64" s="49" t="s">
        <v>736</v>
      </c>
      <c r="D64" s="35" t="str">
        <f>IFERROR(VLOOKUP($C64,'Entocentric lens DB'!$B$6:$U$312,MATCH('Entocentric lens DB'!$D$4,'Entocentric lens DB'!$B$4:$U$4,0),0),"")</f>
        <v/>
      </c>
      <c r="E64" s="35" t="str">
        <f>IFERROR(VLOOKUP($C64,'Entocentric lens DB'!$B$6:$U$312,MATCH('Entocentric lens DB'!$F$4,'Entocentric lens DB'!$B$4:$U$4,0),0),"")</f>
        <v/>
      </c>
      <c r="F64" s="35" t="str">
        <f>IFERROR(VLOOKUP($C64,'Entocentric lens DB'!$B$6:$U$312,MATCH('Entocentric lens DB'!$G$4,'Entocentric lens DB'!$B$4:$U$4,0),0),"")</f>
        <v/>
      </c>
      <c r="G64" s="35" t="str">
        <f>IFERROR(VLOOKUP($C64,'Entocentric lens DB'!$B$6:$U$312,MATCH('Entocentric lens DB'!$H$4,'Entocentric lens DB'!$B$4:$U$4,0),0),"")</f>
        <v/>
      </c>
      <c r="H64" s="35" t="str">
        <f>IFERROR(VLOOKUP($C64,'Entocentric lens DB'!$B$6:$U$312,MATCH('Entocentric lens DB'!$Q$4,'Entocentric lens DB'!$B$4:$U$4,0),0),"")</f>
        <v/>
      </c>
      <c r="I64" s="42" t="str">
        <f>IFERROR(VLOOKUP($C64,'Entocentric lens DB'!$B$6:$U$312,MATCH('Entocentric lens DB'!$R$4,'Entocentric lens DB'!$B$4:$U$4,0),0),"")</f>
        <v/>
      </c>
      <c r="J64" s="35" t="str">
        <f>IFERROR(VLOOKUP($I64,'Optotune lens DB'!$B$5:$I$25,MATCH('Optotune lens DB'!$I$4,'Optotune lens DB'!$B$4:$I$4,0),0),"")</f>
        <v/>
      </c>
      <c r="K64" s="3" t="s">
        <v>677</v>
      </c>
      <c r="L64" s="35"/>
      <c r="M64" s="32" t="e">
        <f>VLOOKUP(C64,'Entocentric lens DB'!$B$6:$U$135,4,FALSE)</f>
        <v>#N/A</v>
      </c>
      <c r="N64" s="32"/>
      <c r="O64" s="32"/>
      <c r="P64" s="35"/>
      <c r="Q64" s="45"/>
    </row>
    <row r="65" spans="2:17">
      <c r="B65" s="3" t="str">
        <f>IFERROR(VLOOKUP($C65,'Entocentric lens DB'!$B$6:$U$312,MATCH('Entocentric lens DB'!$C$4,'Entocentric lens DB'!$B$4:$U$4,0),0),"")</f>
        <v/>
      </c>
      <c r="C65" s="49" t="s">
        <v>737</v>
      </c>
      <c r="D65" s="35" t="str">
        <f>IFERROR(VLOOKUP($C65,'Entocentric lens DB'!$B$6:$U$312,MATCH('Entocentric lens DB'!$D$4,'Entocentric lens DB'!$B$4:$U$4,0),0),"")</f>
        <v/>
      </c>
      <c r="E65" s="35" t="str">
        <f>IFERROR(VLOOKUP($C65,'Entocentric lens DB'!$B$6:$U$312,MATCH('Entocentric lens DB'!$F$4,'Entocentric lens DB'!$B$4:$U$4,0),0),"")</f>
        <v/>
      </c>
      <c r="F65" s="35" t="str">
        <f>IFERROR(VLOOKUP($C65,'Entocentric lens DB'!$B$6:$U$312,MATCH('Entocentric lens DB'!$G$4,'Entocentric lens DB'!$B$4:$U$4,0),0),"")</f>
        <v/>
      </c>
      <c r="G65" s="35" t="str">
        <f>IFERROR(VLOOKUP($C65,'Entocentric lens DB'!$B$6:$U$312,MATCH('Entocentric lens DB'!$H$4,'Entocentric lens DB'!$B$4:$U$4,0),0),"")</f>
        <v/>
      </c>
      <c r="H65" s="35" t="str">
        <f>IFERROR(VLOOKUP($C65,'Entocentric lens DB'!$B$6:$U$312,MATCH('Entocentric lens DB'!$Q$4,'Entocentric lens DB'!$B$4:$U$4,0),0),"")</f>
        <v/>
      </c>
      <c r="I65" s="42" t="str">
        <f>IFERROR(VLOOKUP($C65,'Entocentric lens DB'!$B$6:$U$312,MATCH('Entocentric lens DB'!$R$4,'Entocentric lens DB'!$B$4:$U$4,0),0),"")</f>
        <v/>
      </c>
      <c r="J65" s="35" t="str">
        <f>IFERROR(VLOOKUP($I65,'Optotune lens DB'!$B$5:$I$25,MATCH('Optotune lens DB'!$I$4,'Optotune lens DB'!$B$4:$I$4,0),0),"")</f>
        <v/>
      </c>
      <c r="K65" s="3" t="s">
        <v>677</v>
      </c>
      <c r="L65" s="35"/>
      <c r="M65" s="32" t="e">
        <f>VLOOKUP(C65,'Entocentric lens DB'!$B$6:$U$135,4,FALSE)</f>
        <v>#N/A</v>
      </c>
      <c r="N65" s="32"/>
      <c r="O65" s="32"/>
      <c r="P65" s="35"/>
      <c r="Q65" s="45"/>
    </row>
    <row r="66" spans="2:17">
      <c r="B66" s="3" t="str">
        <f>IFERROR(VLOOKUP($C66,'Entocentric lens DB'!$B$6:$U$312,MATCH('Entocentric lens DB'!$C$4,'Entocentric lens DB'!$B$4:$U$4,0),0),"")</f>
        <v/>
      </c>
      <c r="C66" s="49" t="s">
        <v>738</v>
      </c>
      <c r="D66" s="35" t="str">
        <f>IFERROR(VLOOKUP($C66,'Entocentric lens DB'!$B$6:$U$312,MATCH('Entocentric lens DB'!$D$4,'Entocentric lens DB'!$B$4:$U$4,0),0),"")</f>
        <v/>
      </c>
      <c r="E66" s="35" t="str">
        <f>IFERROR(VLOOKUP($C66,'Entocentric lens DB'!$B$6:$U$312,MATCH('Entocentric lens DB'!$F$4,'Entocentric lens DB'!$B$4:$U$4,0),0),"")</f>
        <v/>
      </c>
      <c r="F66" s="35" t="str">
        <f>IFERROR(VLOOKUP($C66,'Entocentric lens DB'!$B$6:$U$312,MATCH('Entocentric lens DB'!$G$4,'Entocentric lens DB'!$B$4:$U$4,0),0),"")</f>
        <v/>
      </c>
      <c r="G66" s="35" t="str">
        <f>IFERROR(VLOOKUP($C66,'Entocentric lens DB'!$B$6:$U$312,MATCH('Entocentric lens DB'!$H$4,'Entocentric lens DB'!$B$4:$U$4,0),0),"")</f>
        <v/>
      </c>
      <c r="H66" s="35" t="str">
        <f>IFERROR(VLOOKUP($C66,'Entocentric lens DB'!$B$6:$U$312,MATCH('Entocentric lens DB'!$Q$4,'Entocentric lens DB'!$B$4:$U$4,0),0),"")</f>
        <v/>
      </c>
      <c r="I66" s="42" t="str">
        <f>IFERROR(VLOOKUP($C66,'Entocentric lens DB'!$B$6:$U$312,MATCH('Entocentric lens DB'!$R$4,'Entocentric lens DB'!$B$4:$U$4,0),0),"")</f>
        <v/>
      </c>
      <c r="J66" s="35" t="str">
        <f>IFERROR(VLOOKUP($I66,'Optotune lens DB'!$B$5:$I$25,MATCH('Optotune lens DB'!$I$4,'Optotune lens DB'!$B$4:$I$4,0),0),"")</f>
        <v/>
      </c>
      <c r="K66" s="3" t="s">
        <v>677</v>
      </c>
      <c r="L66" s="35"/>
      <c r="M66" s="32" t="e">
        <f>VLOOKUP(C66,'Entocentric lens DB'!$B$6:$U$135,4,FALSE)</f>
        <v>#N/A</v>
      </c>
      <c r="N66" s="32"/>
      <c r="O66" s="32"/>
      <c r="P66" s="35"/>
      <c r="Q66" s="45"/>
    </row>
    <row r="67" spans="2:17">
      <c r="B67" s="3" t="str">
        <f>IFERROR(VLOOKUP($C67,'Entocentric lens DB'!$B$6:$U$312,MATCH('Entocentric lens DB'!$C$4,'Entocentric lens DB'!$B$4:$U$4,0),0),"")</f>
        <v/>
      </c>
      <c r="C67" s="49" t="s">
        <v>739</v>
      </c>
      <c r="D67" s="35" t="str">
        <f>IFERROR(VLOOKUP($C67,'Entocentric lens DB'!$B$6:$U$312,MATCH('Entocentric lens DB'!$D$4,'Entocentric lens DB'!$B$4:$U$4,0),0),"")</f>
        <v/>
      </c>
      <c r="E67" s="35" t="str">
        <f>IFERROR(VLOOKUP($C67,'Entocentric lens DB'!$B$6:$U$312,MATCH('Entocentric lens DB'!$F$4,'Entocentric lens DB'!$B$4:$U$4,0),0),"")</f>
        <v/>
      </c>
      <c r="F67" s="35" t="str">
        <f>IFERROR(VLOOKUP($C67,'Entocentric lens DB'!$B$6:$U$312,MATCH('Entocentric lens DB'!$G$4,'Entocentric lens DB'!$B$4:$U$4,0),0),"")</f>
        <v/>
      </c>
      <c r="G67" s="35" t="str">
        <f>IFERROR(VLOOKUP($C67,'Entocentric lens DB'!$B$6:$U$312,MATCH('Entocentric lens DB'!$H$4,'Entocentric lens DB'!$B$4:$U$4,0),0),"")</f>
        <v/>
      </c>
      <c r="H67" s="35" t="str">
        <f>IFERROR(VLOOKUP($C67,'Entocentric lens DB'!$B$6:$U$312,MATCH('Entocentric lens DB'!$Q$4,'Entocentric lens DB'!$B$4:$U$4,0),0),"")</f>
        <v/>
      </c>
      <c r="I67" s="42" t="str">
        <f>IFERROR(VLOOKUP($C67,'Entocentric lens DB'!$B$6:$U$312,MATCH('Entocentric lens DB'!$R$4,'Entocentric lens DB'!$B$4:$U$4,0),0),"")</f>
        <v/>
      </c>
      <c r="J67" s="35" t="str">
        <f>IFERROR(VLOOKUP($I67,'Optotune lens DB'!$B$5:$I$25,MATCH('Optotune lens DB'!$I$4,'Optotune lens DB'!$B$4:$I$4,0),0),"")</f>
        <v/>
      </c>
      <c r="K67" s="3" t="s">
        <v>677</v>
      </c>
      <c r="L67" s="35"/>
      <c r="M67" s="32" t="e">
        <f>VLOOKUP(C67,'Entocentric lens DB'!$B$6:$U$135,4,FALSE)</f>
        <v>#N/A</v>
      </c>
      <c r="N67" s="32"/>
      <c r="O67" s="32"/>
      <c r="P67" s="35"/>
      <c r="Q67" s="45"/>
    </row>
    <row r="68" spans="2:17">
      <c r="B68" s="3" t="str">
        <f>IFERROR(VLOOKUP($C68,'Entocentric lens DB'!$B$6:$U$312,MATCH('Entocentric lens DB'!$C$4,'Entocentric lens DB'!$B$4:$U$4,0),0),"")</f>
        <v/>
      </c>
      <c r="C68" s="49" t="s">
        <v>740</v>
      </c>
      <c r="D68" s="35" t="str">
        <f>IFERROR(VLOOKUP($C68,'Entocentric lens DB'!$B$6:$U$312,MATCH('Entocentric lens DB'!$D$4,'Entocentric lens DB'!$B$4:$U$4,0),0),"")</f>
        <v/>
      </c>
      <c r="E68" s="35" t="str">
        <f>IFERROR(VLOOKUP($C68,'Entocentric lens DB'!$B$6:$U$312,MATCH('Entocentric lens DB'!$F$4,'Entocentric lens DB'!$B$4:$U$4,0),0),"")</f>
        <v/>
      </c>
      <c r="F68" s="35" t="str">
        <f>IFERROR(VLOOKUP($C68,'Entocentric lens DB'!$B$6:$U$312,MATCH('Entocentric lens DB'!$G$4,'Entocentric lens DB'!$B$4:$U$4,0),0),"")</f>
        <v/>
      </c>
      <c r="G68" s="35" t="str">
        <f>IFERROR(VLOOKUP($C68,'Entocentric lens DB'!$B$6:$U$312,MATCH('Entocentric lens DB'!$H$4,'Entocentric lens DB'!$B$4:$U$4,0),0),"")</f>
        <v/>
      </c>
      <c r="H68" s="35" t="str">
        <f>IFERROR(VLOOKUP($C68,'Entocentric lens DB'!$B$6:$U$312,MATCH('Entocentric lens DB'!$Q$4,'Entocentric lens DB'!$B$4:$U$4,0),0),"")</f>
        <v/>
      </c>
      <c r="I68" s="42" t="str">
        <f>IFERROR(VLOOKUP($C68,'Entocentric lens DB'!$B$6:$U$312,MATCH('Entocentric lens DB'!$R$4,'Entocentric lens DB'!$B$4:$U$4,0),0),"")</f>
        <v/>
      </c>
      <c r="J68" s="35" t="str">
        <f>IFERROR(VLOOKUP($I68,'Optotune lens DB'!$B$5:$I$25,MATCH('Optotune lens DB'!$I$4,'Optotune lens DB'!$B$4:$I$4,0),0),"")</f>
        <v/>
      </c>
      <c r="K68" s="3" t="s">
        <v>677</v>
      </c>
      <c r="L68" s="35"/>
      <c r="M68" s="32" t="e">
        <f>VLOOKUP(C68,'Entocentric lens DB'!$B$6:$U$135,4,FALSE)</f>
        <v>#N/A</v>
      </c>
      <c r="N68" s="32"/>
      <c r="O68" s="32"/>
      <c r="P68" s="35"/>
      <c r="Q68" s="45"/>
    </row>
    <row r="69" spans="2:17">
      <c r="B69" s="3" t="str">
        <f>IFERROR(VLOOKUP($C69,'Entocentric lens DB'!$B$6:$U$312,MATCH('Entocentric lens DB'!$C$4,'Entocentric lens DB'!$B$4:$U$4,0),0),"")</f>
        <v/>
      </c>
      <c r="C69" s="49" t="s">
        <v>741</v>
      </c>
      <c r="D69" s="35" t="str">
        <f>IFERROR(VLOOKUP($C69,'Entocentric lens DB'!$B$6:$U$312,MATCH('Entocentric lens DB'!$D$4,'Entocentric lens DB'!$B$4:$U$4,0),0),"")</f>
        <v/>
      </c>
      <c r="E69" s="35" t="str">
        <f>IFERROR(VLOOKUP($C69,'Entocentric lens DB'!$B$6:$U$312,MATCH('Entocentric lens DB'!$F$4,'Entocentric lens DB'!$B$4:$U$4,0),0),"")</f>
        <v/>
      </c>
      <c r="F69" s="35" t="str">
        <f>IFERROR(VLOOKUP($C69,'Entocentric lens DB'!$B$6:$U$312,MATCH('Entocentric lens DB'!$G$4,'Entocentric lens DB'!$B$4:$U$4,0),0),"")</f>
        <v/>
      </c>
      <c r="G69" s="35" t="str">
        <f>IFERROR(VLOOKUP($C69,'Entocentric lens DB'!$B$6:$U$312,MATCH('Entocentric lens DB'!$H$4,'Entocentric lens DB'!$B$4:$U$4,0),0),"")</f>
        <v/>
      </c>
      <c r="H69" s="35" t="str">
        <f>IFERROR(VLOOKUP($C69,'Entocentric lens DB'!$B$6:$U$312,MATCH('Entocentric lens DB'!$Q$4,'Entocentric lens DB'!$B$4:$U$4,0),0),"")</f>
        <v/>
      </c>
      <c r="I69" s="42" t="str">
        <f>IFERROR(VLOOKUP($C69,'Entocentric lens DB'!$B$6:$U$312,MATCH('Entocentric lens DB'!$R$4,'Entocentric lens DB'!$B$4:$U$4,0),0),"")</f>
        <v/>
      </c>
      <c r="J69" s="35" t="str">
        <f>IFERROR(VLOOKUP($I69,'Optotune lens DB'!$B$5:$I$25,MATCH('Optotune lens DB'!$I$4,'Optotune lens DB'!$B$4:$I$4,0),0),"")</f>
        <v/>
      </c>
      <c r="K69" s="3" t="s">
        <v>677</v>
      </c>
      <c r="L69" s="35"/>
      <c r="M69" s="32" t="e">
        <f>VLOOKUP(C69,'Entocentric lens DB'!$B$6:$U$135,4,FALSE)</f>
        <v>#N/A</v>
      </c>
      <c r="N69" s="32"/>
      <c r="O69" s="32"/>
      <c r="P69" s="35"/>
      <c r="Q69" s="45"/>
    </row>
    <row r="70" spans="2:17">
      <c r="B70" s="3" t="str">
        <f>IFERROR(VLOOKUP($C70,'Entocentric lens DB'!$B$6:$U$312,MATCH('Entocentric lens DB'!$C$4,'Entocentric lens DB'!$B$4:$U$4,0),0),"")</f>
        <v/>
      </c>
      <c r="C70" s="49" t="s">
        <v>742</v>
      </c>
      <c r="D70" s="35" t="str">
        <f>IFERROR(VLOOKUP($C70,'Entocentric lens DB'!$B$6:$U$312,MATCH('Entocentric lens DB'!$D$4,'Entocentric lens DB'!$B$4:$U$4,0),0),"")</f>
        <v/>
      </c>
      <c r="E70" s="35" t="str">
        <f>IFERROR(VLOOKUP($C70,'Entocentric lens DB'!$B$6:$U$312,MATCH('Entocentric lens DB'!$F$4,'Entocentric lens DB'!$B$4:$U$4,0),0),"")</f>
        <v/>
      </c>
      <c r="F70" s="35" t="str">
        <f>IFERROR(VLOOKUP($C70,'Entocentric lens DB'!$B$6:$U$312,MATCH('Entocentric lens DB'!$G$4,'Entocentric lens DB'!$B$4:$U$4,0),0),"")</f>
        <v/>
      </c>
      <c r="G70" s="35" t="str">
        <f>IFERROR(VLOOKUP($C70,'Entocentric lens DB'!$B$6:$U$312,MATCH('Entocentric lens DB'!$H$4,'Entocentric lens DB'!$B$4:$U$4,0),0),"")</f>
        <v/>
      </c>
      <c r="H70" s="35" t="str">
        <f>IFERROR(VLOOKUP($C70,'Entocentric lens DB'!$B$6:$U$312,MATCH('Entocentric lens DB'!$Q$4,'Entocentric lens DB'!$B$4:$U$4,0),0),"")</f>
        <v/>
      </c>
      <c r="I70" s="42" t="str">
        <f>IFERROR(VLOOKUP($C70,'Entocentric lens DB'!$B$6:$U$312,MATCH('Entocentric lens DB'!$R$4,'Entocentric lens DB'!$B$4:$U$4,0),0),"")</f>
        <v/>
      </c>
      <c r="J70" s="35" t="str">
        <f>IFERROR(VLOOKUP($I70,'Optotune lens DB'!$B$5:$I$25,MATCH('Optotune lens DB'!$I$4,'Optotune lens DB'!$B$4:$I$4,0),0),"")</f>
        <v/>
      </c>
      <c r="K70" s="3" t="s">
        <v>677</v>
      </c>
      <c r="L70" s="35"/>
      <c r="M70" s="32" t="e">
        <f>VLOOKUP(C70,'Entocentric lens DB'!$B$6:$U$135,4,FALSE)</f>
        <v>#N/A</v>
      </c>
      <c r="N70" s="32"/>
      <c r="O70" s="32"/>
      <c r="P70" s="35"/>
      <c r="Q70" s="45"/>
    </row>
    <row r="71" spans="2:17">
      <c r="B71" s="3" t="str">
        <f>IFERROR(VLOOKUP($C71,'Entocentric lens DB'!$B$6:$U$312,MATCH('Entocentric lens DB'!$C$4,'Entocentric lens DB'!$B$4:$U$4,0),0),"")</f>
        <v/>
      </c>
      <c r="C71" s="49" t="s">
        <v>743</v>
      </c>
      <c r="D71" s="35" t="str">
        <f>IFERROR(VLOOKUP($C71,'Entocentric lens DB'!$B$6:$U$312,MATCH('Entocentric lens DB'!$D$4,'Entocentric lens DB'!$B$4:$U$4,0),0),"")</f>
        <v/>
      </c>
      <c r="E71" s="35" t="str">
        <f>IFERROR(VLOOKUP($C71,'Entocentric lens DB'!$B$6:$U$312,MATCH('Entocentric lens DB'!$F$4,'Entocentric lens DB'!$B$4:$U$4,0),0),"")</f>
        <v/>
      </c>
      <c r="F71" s="35" t="str">
        <f>IFERROR(VLOOKUP($C71,'Entocentric lens DB'!$B$6:$U$312,MATCH('Entocentric lens DB'!$G$4,'Entocentric lens DB'!$B$4:$U$4,0),0),"")</f>
        <v/>
      </c>
      <c r="G71" s="35" t="str">
        <f>IFERROR(VLOOKUP($C71,'Entocentric lens DB'!$B$6:$U$312,MATCH('Entocentric lens DB'!$H$4,'Entocentric lens DB'!$B$4:$U$4,0),0),"")</f>
        <v/>
      </c>
      <c r="H71" s="35" t="str">
        <f>IFERROR(VLOOKUP($C71,'Entocentric lens DB'!$B$6:$U$312,MATCH('Entocentric lens DB'!$Q$4,'Entocentric lens DB'!$B$4:$U$4,0),0),"")</f>
        <v/>
      </c>
      <c r="I71" s="42" t="str">
        <f>IFERROR(VLOOKUP($C71,'Entocentric lens DB'!$B$6:$U$312,MATCH('Entocentric lens DB'!$R$4,'Entocentric lens DB'!$B$4:$U$4,0),0),"")</f>
        <v/>
      </c>
      <c r="J71" s="35" t="str">
        <f>IFERROR(VLOOKUP($I71,'Optotune lens DB'!$B$5:$I$25,MATCH('Optotune lens DB'!$I$4,'Optotune lens DB'!$B$4:$I$4,0),0),"")</f>
        <v/>
      </c>
      <c r="K71" s="3" t="s">
        <v>677</v>
      </c>
      <c r="L71" s="35"/>
      <c r="M71" s="32" t="e">
        <f>VLOOKUP(C71,'Entocentric lens DB'!$B$6:$U$135,4,FALSE)</f>
        <v>#N/A</v>
      </c>
      <c r="N71" s="32"/>
      <c r="O71" s="32"/>
      <c r="P71" s="35"/>
      <c r="Q71" s="45"/>
    </row>
    <row r="72" spans="2:17">
      <c r="B72" s="3" t="str">
        <f>IFERROR(VLOOKUP($C72,'Entocentric lens DB'!$B$6:$U$312,MATCH('Entocentric lens DB'!$C$4,'Entocentric lens DB'!$B$4:$U$4,0),0),"")</f>
        <v/>
      </c>
      <c r="C72" s="49" t="s">
        <v>744</v>
      </c>
      <c r="D72" s="35" t="str">
        <f>IFERROR(VLOOKUP($C72,'Entocentric lens DB'!$B$6:$U$312,MATCH('Entocentric lens DB'!$D$4,'Entocentric lens DB'!$B$4:$U$4,0),0),"")</f>
        <v/>
      </c>
      <c r="E72" s="35" t="str">
        <f>IFERROR(VLOOKUP($C72,'Entocentric lens DB'!$B$6:$U$312,MATCH('Entocentric lens DB'!$F$4,'Entocentric lens DB'!$B$4:$U$4,0),0),"")</f>
        <v/>
      </c>
      <c r="F72" s="35" t="str">
        <f>IFERROR(VLOOKUP($C72,'Entocentric lens DB'!$B$6:$U$312,MATCH('Entocentric lens DB'!$G$4,'Entocentric lens DB'!$B$4:$U$4,0),0),"")</f>
        <v/>
      </c>
      <c r="G72" s="35" t="str">
        <f>IFERROR(VLOOKUP($C72,'Entocentric lens DB'!$B$6:$U$312,MATCH('Entocentric lens DB'!$H$4,'Entocentric lens DB'!$B$4:$U$4,0),0),"")</f>
        <v/>
      </c>
      <c r="H72" s="35" t="str">
        <f>IFERROR(VLOOKUP($C72,'Entocentric lens DB'!$B$6:$U$312,MATCH('Entocentric lens DB'!$Q$4,'Entocentric lens DB'!$B$4:$U$4,0),0),"")</f>
        <v/>
      </c>
      <c r="I72" s="42" t="str">
        <f>IFERROR(VLOOKUP($C72,'Entocentric lens DB'!$B$6:$U$312,MATCH('Entocentric lens DB'!$R$4,'Entocentric lens DB'!$B$4:$U$4,0),0),"")</f>
        <v/>
      </c>
      <c r="J72" s="35" t="str">
        <f>IFERROR(VLOOKUP($I72,'Optotune lens DB'!$B$5:$I$25,MATCH('Optotune lens DB'!$I$4,'Optotune lens DB'!$B$4:$I$4,0),0),"")</f>
        <v/>
      </c>
      <c r="K72" s="3" t="s">
        <v>677</v>
      </c>
      <c r="L72" s="35"/>
      <c r="M72" s="32" t="e">
        <f>VLOOKUP(C72,'Entocentric lens DB'!$B$6:$U$135,4,FALSE)</f>
        <v>#N/A</v>
      </c>
      <c r="N72" s="32"/>
      <c r="O72" s="32"/>
      <c r="P72" s="35"/>
      <c r="Q72" s="45"/>
    </row>
    <row r="73" spans="2:17">
      <c r="B73" s="3" t="str">
        <f>IFERROR(VLOOKUP($C73,'Entocentric lens DB'!$B$6:$U$312,MATCH('Entocentric lens DB'!$C$4,'Entocentric lens DB'!$B$4:$U$4,0),0),"")</f>
        <v/>
      </c>
      <c r="C73" s="49" t="s">
        <v>745</v>
      </c>
      <c r="D73" s="35" t="str">
        <f>IFERROR(VLOOKUP($C73,'Entocentric lens DB'!$B$6:$U$312,MATCH('Entocentric lens DB'!$D$4,'Entocentric lens DB'!$B$4:$U$4,0),0),"")</f>
        <v/>
      </c>
      <c r="E73" s="35" t="str">
        <f>IFERROR(VLOOKUP($C73,'Entocentric lens DB'!$B$6:$U$312,MATCH('Entocentric lens DB'!$F$4,'Entocentric lens DB'!$B$4:$U$4,0),0),"")</f>
        <v/>
      </c>
      <c r="F73" s="35" t="str">
        <f>IFERROR(VLOOKUP($C73,'Entocentric lens DB'!$B$6:$U$312,MATCH('Entocentric lens DB'!$G$4,'Entocentric lens DB'!$B$4:$U$4,0),0),"")</f>
        <v/>
      </c>
      <c r="G73" s="35" t="str">
        <f>IFERROR(VLOOKUP($C73,'Entocentric lens DB'!$B$6:$U$312,MATCH('Entocentric lens DB'!$H$4,'Entocentric lens DB'!$B$4:$U$4,0),0),"")</f>
        <v/>
      </c>
      <c r="H73" s="35" t="str">
        <f>IFERROR(VLOOKUP($C73,'Entocentric lens DB'!$B$6:$U$312,MATCH('Entocentric lens DB'!$Q$4,'Entocentric lens DB'!$B$4:$U$4,0),0),"")</f>
        <v/>
      </c>
      <c r="I73" s="42" t="str">
        <f>IFERROR(VLOOKUP($C73,'Entocentric lens DB'!$B$6:$U$312,MATCH('Entocentric lens DB'!$R$4,'Entocentric lens DB'!$B$4:$U$4,0),0),"")</f>
        <v/>
      </c>
      <c r="J73" s="35" t="str">
        <f>IFERROR(VLOOKUP($I73,'Optotune lens DB'!$B$5:$I$25,MATCH('Optotune lens DB'!$I$4,'Optotune lens DB'!$B$4:$I$4,0),0),"")</f>
        <v/>
      </c>
      <c r="K73" s="3" t="s">
        <v>677</v>
      </c>
      <c r="L73" s="35"/>
      <c r="M73" s="32" t="e">
        <f>VLOOKUP(C73,'Entocentric lens DB'!$B$6:$U$135,4,FALSE)</f>
        <v>#N/A</v>
      </c>
      <c r="N73" s="32"/>
      <c r="O73" s="32"/>
      <c r="P73" s="35"/>
      <c r="Q73" s="45"/>
    </row>
    <row r="74" spans="2:17">
      <c r="B74" s="3" t="str">
        <f>IFERROR(VLOOKUP($C74,'Entocentric lens DB'!$B$6:$U$312,MATCH('Entocentric lens DB'!$C$4,'Entocentric lens DB'!$B$4:$U$4,0),0),"")</f>
        <v/>
      </c>
      <c r="C74" s="49" t="s">
        <v>746</v>
      </c>
      <c r="D74" s="35" t="str">
        <f>IFERROR(VLOOKUP($C74,'Entocentric lens DB'!$B$6:$U$312,MATCH('Entocentric lens DB'!$D$4,'Entocentric lens DB'!$B$4:$U$4,0),0),"")</f>
        <v/>
      </c>
      <c r="E74" s="35" t="str">
        <f>IFERROR(VLOOKUP($C74,'Entocentric lens DB'!$B$6:$U$312,MATCH('Entocentric lens DB'!$F$4,'Entocentric lens DB'!$B$4:$U$4,0),0),"")</f>
        <v/>
      </c>
      <c r="F74" s="35" t="str">
        <f>IFERROR(VLOOKUP($C74,'Entocentric lens DB'!$B$6:$U$312,MATCH('Entocentric lens DB'!$G$4,'Entocentric lens DB'!$B$4:$U$4,0),0),"")</f>
        <v/>
      </c>
      <c r="G74" s="35" t="str">
        <f>IFERROR(VLOOKUP($C74,'Entocentric lens DB'!$B$6:$U$312,MATCH('Entocentric lens DB'!$H$4,'Entocentric lens DB'!$B$4:$U$4,0),0),"")</f>
        <v/>
      </c>
      <c r="H74" s="35" t="str">
        <f>IFERROR(VLOOKUP($C74,'Entocentric lens DB'!$B$6:$U$312,MATCH('Entocentric lens DB'!$Q$4,'Entocentric lens DB'!$B$4:$U$4,0),0),"")</f>
        <v/>
      </c>
      <c r="I74" s="42" t="str">
        <f>IFERROR(VLOOKUP($C74,'Entocentric lens DB'!$B$6:$U$312,MATCH('Entocentric lens DB'!$R$4,'Entocentric lens DB'!$B$4:$U$4,0),0),"")</f>
        <v/>
      </c>
      <c r="J74" s="35" t="str">
        <f>IFERROR(VLOOKUP($I74,'Optotune lens DB'!$B$5:$I$25,MATCH('Optotune lens DB'!$I$4,'Optotune lens DB'!$B$4:$I$4,0),0),"")</f>
        <v/>
      </c>
      <c r="K74" s="3" t="s">
        <v>677</v>
      </c>
      <c r="L74" s="35"/>
      <c r="M74" s="32" t="e">
        <f>VLOOKUP(C74,'Entocentric lens DB'!$B$6:$U$135,4,FALSE)</f>
        <v>#N/A</v>
      </c>
      <c r="N74" s="32"/>
      <c r="O74" s="32"/>
      <c r="P74" s="35"/>
      <c r="Q74" s="45"/>
    </row>
    <row r="75" spans="2:17">
      <c r="B75" s="3" t="str">
        <f>IFERROR(VLOOKUP($C75,'Entocentric lens DB'!$B$6:$U$312,MATCH('Entocentric lens DB'!$C$4,'Entocentric lens DB'!$B$4:$U$4,0),0),"")</f>
        <v/>
      </c>
      <c r="C75" s="49" t="s">
        <v>747</v>
      </c>
      <c r="D75" s="35" t="str">
        <f>IFERROR(VLOOKUP($C75,'Entocentric lens DB'!$B$6:$U$312,MATCH('Entocentric lens DB'!$D$4,'Entocentric lens DB'!$B$4:$U$4,0),0),"")</f>
        <v/>
      </c>
      <c r="E75" s="35" t="str">
        <f>IFERROR(VLOOKUP($C75,'Entocentric lens DB'!$B$6:$U$312,MATCH('Entocentric lens DB'!$F$4,'Entocentric lens DB'!$B$4:$U$4,0),0),"")</f>
        <v/>
      </c>
      <c r="F75" s="35" t="str">
        <f>IFERROR(VLOOKUP($C75,'Entocentric lens DB'!$B$6:$U$312,MATCH('Entocentric lens DB'!$G$4,'Entocentric lens DB'!$B$4:$U$4,0),0),"")</f>
        <v/>
      </c>
      <c r="G75" s="35" t="str">
        <f>IFERROR(VLOOKUP($C75,'Entocentric lens DB'!$B$6:$U$312,MATCH('Entocentric lens DB'!$H$4,'Entocentric lens DB'!$B$4:$U$4,0),0),"")</f>
        <v/>
      </c>
      <c r="H75" s="35" t="str">
        <f>IFERROR(VLOOKUP($C75,'Entocentric lens DB'!$B$6:$U$312,MATCH('Entocentric lens DB'!$Q$4,'Entocentric lens DB'!$B$4:$U$4,0),0),"")</f>
        <v/>
      </c>
      <c r="I75" s="42" t="str">
        <f>IFERROR(VLOOKUP($C75,'Entocentric lens DB'!$B$6:$U$312,MATCH('Entocentric lens DB'!$R$4,'Entocentric lens DB'!$B$4:$U$4,0),0),"")</f>
        <v/>
      </c>
      <c r="J75" s="35" t="str">
        <f>IFERROR(VLOOKUP($I75,'Optotune lens DB'!$B$5:$I$25,MATCH('Optotune lens DB'!$I$4,'Optotune lens DB'!$B$4:$I$4,0),0),"")</f>
        <v/>
      </c>
      <c r="K75" s="3" t="s">
        <v>677</v>
      </c>
      <c r="L75" s="35"/>
      <c r="M75" s="32" t="e">
        <f>VLOOKUP(C75,'Entocentric lens DB'!$B$6:$U$135,4,FALSE)</f>
        <v>#N/A</v>
      </c>
      <c r="N75" s="32"/>
      <c r="O75" s="32"/>
      <c r="P75" s="35"/>
      <c r="Q75" s="45"/>
    </row>
    <row r="76" spans="2:17">
      <c r="B76" s="3" t="str">
        <f>IFERROR(VLOOKUP($C76,'Entocentric lens DB'!$B$6:$U$312,MATCH('Entocentric lens DB'!$C$4,'Entocentric lens DB'!$B$4:$U$4,0),0),"")</f>
        <v/>
      </c>
      <c r="C76" s="49" t="s">
        <v>748</v>
      </c>
      <c r="D76" s="35" t="str">
        <f>IFERROR(VLOOKUP($C76,'Entocentric lens DB'!$B$6:$U$312,MATCH('Entocentric lens DB'!$D$4,'Entocentric lens DB'!$B$4:$U$4,0),0),"")</f>
        <v/>
      </c>
      <c r="E76" s="35" t="str">
        <f>IFERROR(VLOOKUP($C76,'Entocentric lens DB'!$B$6:$U$312,MATCH('Entocentric lens DB'!$F$4,'Entocentric lens DB'!$B$4:$U$4,0),0),"")</f>
        <v/>
      </c>
      <c r="F76" s="35" t="str">
        <f>IFERROR(VLOOKUP($C76,'Entocentric lens DB'!$B$6:$U$312,MATCH('Entocentric lens DB'!$G$4,'Entocentric lens DB'!$B$4:$U$4,0),0),"")</f>
        <v/>
      </c>
      <c r="G76" s="35" t="str">
        <f>IFERROR(VLOOKUP($C76,'Entocentric lens DB'!$B$6:$U$312,MATCH('Entocentric lens DB'!$H$4,'Entocentric lens DB'!$B$4:$U$4,0),0),"")</f>
        <v/>
      </c>
      <c r="H76" s="35" t="str">
        <f>IFERROR(VLOOKUP($C76,'Entocentric lens DB'!$B$6:$U$312,MATCH('Entocentric lens DB'!$Q$4,'Entocentric lens DB'!$B$4:$U$4,0),0),"")</f>
        <v/>
      </c>
      <c r="I76" s="42" t="str">
        <f>IFERROR(VLOOKUP($C76,'Entocentric lens DB'!$B$6:$U$312,MATCH('Entocentric lens DB'!$R$4,'Entocentric lens DB'!$B$4:$U$4,0),0),"")</f>
        <v/>
      </c>
      <c r="J76" s="35" t="str">
        <f>IFERROR(VLOOKUP($I76,'Optotune lens DB'!$B$5:$I$25,MATCH('Optotune lens DB'!$I$4,'Optotune lens DB'!$B$4:$I$4,0),0),"")</f>
        <v/>
      </c>
      <c r="K76" s="3" t="s">
        <v>677</v>
      </c>
      <c r="L76" s="35"/>
      <c r="M76" s="32" t="e">
        <f>VLOOKUP(C76,'Entocentric lens DB'!$B$6:$U$135,4,FALSE)</f>
        <v>#N/A</v>
      </c>
      <c r="N76" s="32"/>
      <c r="O76" s="32"/>
      <c r="P76" s="35"/>
      <c r="Q76" s="45"/>
    </row>
    <row r="77" spans="2:17">
      <c r="B77" s="3" t="str">
        <f>IFERROR(VLOOKUP($C77,'Entocentric lens DB'!$B$6:$U$312,MATCH('Entocentric lens DB'!$C$4,'Entocentric lens DB'!$B$4:$U$4,0),0),"")</f>
        <v/>
      </c>
      <c r="C77" s="49" t="s">
        <v>749</v>
      </c>
      <c r="D77" s="35" t="str">
        <f>IFERROR(VLOOKUP($C77,'Entocentric lens DB'!$B$6:$U$312,MATCH('Entocentric lens DB'!$D$4,'Entocentric lens DB'!$B$4:$U$4,0),0),"")</f>
        <v/>
      </c>
      <c r="E77" s="35" t="str">
        <f>IFERROR(VLOOKUP($C77,'Entocentric lens DB'!$B$6:$U$312,MATCH('Entocentric lens DB'!$F$4,'Entocentric lens DB'!$B$4:$U$4,0),0),"")</f>
        <v/>
      </c>
      <c r="F77" s="35" t="str">
        <f>IFERROR(VLOOKUP($C77,'Entocentric lens DB'!$B$6:$U$312,MATCH('Entocentric lens DB'!$G$4,'Entocentric lens DB'!$B$4:$U$4,0),0),"")</f>
        <v/>
      </c>
      <c r="G77" s="35" t="str">
        <f>IFERROR(VLOOKUP($C77,'Entocentric lens DB'!$B$6:$U$312,MATCH('Entocentric lens DB'!$H$4,'Entocentric lens DB'!$B$4:$U$4,0),0),"")</f>
        <v/>
      </c>
      <c r="H77" s="35" t="str">
        <f>IFERROR(VLOOKUP($C77,'Entocentric lens DB'!$B$6:$U$312,MATCH('Entocentric lens DB'!$Q$4,'Entocentric lens DB'!$B$4:$U$4,0),0),"")</f>
        <v/>
      </c>
      <c r="I77" s="42" t="str">
        <f>IFERROR(VLOOKUP($C77,'Entocentric lens DB'!$B$6:$U$312,MATCH('Entocentric lens DB'!$R$4,'Entocentric lens DB'!$B$4:$U$4,0),0),"")</f>
        <v/>
      </c>
      <c r="J77" s="35" t="str">
        <f>IFERROR(VLOOKUP($I77,'Optotune lens DB'!$B$5:$I$25,MATCH('Optotune lens DB'!$I$4,'Optotune lens DB'!$B$4:$I$4,0),0),"")</f>
        <v/>
      </c>
      <c r="K77" s="3" t="s">
        <v>677</v>
      </c>
      <c r="L77" s="35"/>
      <c r="M77" s="32" t="e">
        <f>VLOOKUP(C77,'Entocentric lens DB'!$B$6:$U$135,4,FALSE)</f>
        <v>#N/A</v>
      </c>
      <c r="N77" s="32"/>
      <c r="O77" s="32"/>
      <c r="P77" s="35"/>
      <c r="Q77" s="45"/>
    </row>
    <row r="78" spans="2:17">
      <c r="B78" s="3" t="str">
        <f>IFERROR(VLOOKUP($C78,'Entocentric lens DB'!$B$6:$U$312,MATCH('Entocentric lens DB'!$C$4,'Entocentric lens DB'!$B$4:$U$4,0),0),"")</f>
        <v/>
      </c>
      <c r="C78" s="49" t="s">
        <v>750</v>
      </c>
      <c r="D78" s="35" t="str">
        <f>IFERROR(VLOOKUP($C78,'Entocentric lens DB'!$B$6:$U$312,MATCH('Entocentric lens DB'!$D$4,'Entocentric lens DB'!$B$4:$U$4,0),0),"")</f>
        <v/>
      </c>
      <c r="E78" s="35" t="str">
        <f>IFERROR(VLOOKUP($C78,'Entocentric lens DB'!$B$6:$U$312,MATCH('Entocentric lens DB'!$F$4,'Entocentric lens DB'!$B$4:$U$4,0),0),"")</f>
        <v/>
      </c>
      <c r="F78" s="35" t="str">
        <f>IFERROR(VLOOKUP($C78,'Entocentric lens DB'!$B$6:$U$312,MATCH('Entocentric lens DB'!$G$4,'Entocentric lens DB'!$B$4:$U$4,0),0),"")</f>
        <v/>
      </c>
      <c r="G78" s="35" t="str">
        <f>IFERROR(VLOOKUP($C78,'Entocentric lens DB'!$B$6:$U$312,MATCH('Entocentric lens DB'!$H$4,'Entocentric lens DB'!$B$4:$U$4,0),0),"")</f>
        <v/>
      </c>
      <c r="H78" s="35" t="str">
        <f>IFERROR(VLOOKUP($C78,'Entocentric lens DB'!$B$6:$U$312,MATCH('Entocentric lens DB'!$Q$4,'Entocentric lens DB'!$B$4:$U$4,0),0),"")</f>
        <v/>
      </c>
      <c r="I78" s="42" t="str">
        <f>IFERROR(VLOOKUP($C78,'Entocentric lens DB'!$B$6:$U$312,MATCH('Entocentric lens DB'!$R$4,'Entocentric lens DB'!$B$4:$U$4,0),0),"")</f>
        <v/>
      </c>
      <c r="J78" s="35" t="str">
        <f>IFERROR(VLOOKUP($I78,'Optotune lens DB'!$B$5:$I$25,MATCH('Optotune lens DB'!$I$4,'Optotune lens DB'!$B$4:$I$4,0),0),"")</f>
        <v/>
      </c>
      <c r="K78" s="3" t="s">
        <v>677</v>
      </c>
      <c r="L78" s="35"/>
      <c r="M78" s="32" t="e">
        <f>VLOOKUP(C78,'Entocentric lens DB'!$B$6:$U$135,4,FALSE)</f>
        <v>#N/A</v>
      </c>
      <c r="N78" s="32"/>
      <c r="O78" s="32"/>
      <c r="P78" s="35"/>
      <c r="Q78" s="45"/>
    </row>
    <row r="79" spans="2:17">
      <c r="B79" s="3" t="str">
        <f>IFERROR(VLOOKUP($C79,'Entocentric lens DB'!$B$6:$U$312,MATCH('Entocentric lens DB'!$C$4,'Entocentric lens DB'!$B$4:$U$4,0),0),"")</f>
        <v/>
      </c>
      <c r="C79" s="49" t="s">
        <v>751</v>
      </c>
      <c r="D79" s="35" t="str">
        <f>IFERROR(VLOOKUP($C79,'Entocentric lens DB'!$B$6:$U$312,MATCH('Entocentric lens DB'!$D$4,'Entocentric lens DB'!$B$4:$U$4,0),0),"")</f>
        <v/>
      </c>
      <c r="E79" s="35" t="str">
        <f>IFERROR(VLOOKUP($C79,'Entocentric lens DB'!$B$6:$U$312,MATCH('Entocentric lens DB'!$F$4,'Entocentric lens DB'!$B$4:$U$4,0),0),"")</f>
        <v/>
      </c>
      <c r="F79" s="35" t="str">
        <f>IFERROR(VLOOKUP($C79,'Entocentric lens DB'!$B$6:$U$312,MATCH('Entocentric lens DB'!$G$4,'Entocentric lens DB'!$B$4:$U$4,0),0),"")</f>
        <v/>
      </c>
      <c r="G79" s="35" t="str">
        <f>IFERROR(VLOOKUP($C79,'Entocentric lens DB'!$B$6:$U$312,MATCH('Entocentric lens DB'!$H$4,'Entocentric lens DB'!$B$4:$U$4,0),0),"")</f>
        <v/>
      </c>
      <c r="H79" s="35" t="str">
        <f>IFERROR(VLOOKUP($C79,'Entocentric lens DB'!$B$6:$U$312,MATCH('Entocentric lens DB'!$Q$4,'Entocentric lens DB'!$B$4:$U$4,0),0),"")</f>
        <v/>
      </c>
      <c r="I79" s="42" t="str">
        <f>IFERROR(VLOOKUP($C79,'Entocentric lens DB'!$B$6:$U$312,MATCH('Entocentric lens DB'!$R$4,'Entocentric lens DB'!$B$4:$U$4,0),0),"")</f>
        <v/>
      </c>
      <c r="J79" s="35" t="str">
        <f>IFERROR(VLOOKUP($I79,'Optotune lens DB'!$B$5:$I$25,MATCH('Optotune lens DB'!$I$4,'Optotune lens DB'!$B$4:$I$4,0),0),"")</f>
        <v/>
      </c>
      <c r="K79" s="3" t="s">
        <v>677</v>
      </c>
      <c r="L79" s="35"/>
      <c r="M79" s="32" t="e">
        <f>VLOOKUP(C79,'Entocentric lens DB'!$B$6:$U$135,4,FALSE)</f>
        <v>#N/A</v>
      </c>
      <c r="N79" s="32"/>
      <c r="O79" s="32"/>
      <c r="P79" s="35"/>
      <c r="Q79" s="45" t="str">
        <f>IFERROR(IF(VLOOKUP($C79,'Entocentric lens DB'!$B$6:$U$312,MATCH('Entocentric lens DB'!$N$4,'Entocentric lens DB'!$B$4:$U$4,0),0)=0,"",VLOOKUP($C79,'Entocentric lens DB'!$B$6:$U$312,MATCH('Entocentric lens DB'!$N$4,'Entocentric lens DB'!$B$4:$U$4,0),0)),"")</f>
        <v/>
      </c>
    </row>
    <row r="80" spans="2:17">
      <c r="B80" s="3" t="str">
        <f>IFERROR(VLOOKUP($C80,'Entocentric lens DB'!$B$6:$U$312,MATCH('Entocentric lens DB'!$C$4,'Entocentric lens DB'!$B$4:$U$4,0),0),"")</f>
        <v/>
      </c>
      <c r="C80" s="49" t="s">
        <v>752</v>
      </c>
      <c r="D80" s="35" t="str">
        <f>IFERROR(VLOOKUP($C80,'Entocentric lens DB'!$B$6:$U$312,MATCH('Entocentric lens DB'!$D$4,'Entocentric lens DB'!$B$4:$U$4,0),0),"")</f>
        <v/>
      </c>
      <c r="E80" s="35" t="str">
        <f>IFERROR(VLOOKUP($C80,'Entocentric lens DB'!$B$6:$U$312,MATCH('Entocentric lens DB'!$F$4,'Entocentric lens DB'!$B$4:$U$4,0),0),"")</f>
        <v/>
      </c>
      <c r="F80" s="35" t="str">
        <f>IFERROR(VLOOKUP($C80,'Entocentric lens DB'!$B$6:$U$312,MATCH('Entocentric lens DB'!$G$4,'Entocentric lens DB'!$B$4:$U$4,0),0),"")</f>
        <v/>
      </c>
      <c r="G80" s="35" t="str">
        <f>IFERROR(VLOOKUP($C80,'Entocentric lens DB'!$B$6:$U$312,MATCH('Entocentric lens DB'!$H$4,'Entocentric lens DB'!$B$4:$U$4,0),0),"")</f>
        <v/>
      </c>
      <c r="H80" s="35" t="str">
        <f>IFERROR(VLOOKUP($C80,'Entocentric lens DB'!$B$6:$U$312,MATCH('Entocentric lens DB'!$Q$4,'Entocentric lens DB'!$B$4:$U$4,0),0),"")</f>
        <v/>
      </c>
      <c r="I80" s="42" t="str">
        <f>IFERROR(VLOOKUP($C80,'Entocentric lens DB'!$B$6:$U$312,MATCH('Entocentric lens DB'!$R$4,'Entocentric lens DB'!$B$4:$U$4,0),0),"")</f>
        <v/>
      </c>
      <c r="J80" s="35" t="str">
        <f>IFERROR(VLOOKUP($I80,'Optotune lens DB'!$B$5:$I$25,MATCH('Optotune lens DB'!$I$4,'Optotune lens DB'!$B$4:$I$4,0),0),"")</f>
        <v/>
      </c>
      <c r="K80" s="3" t="s">
        <v>677</v>
      </c>
      <c r="L80" s="35"/>
      <c r="M80" s="32" t="e">
        <f>VLOOKUP(C80,'Entocentric lens DB'!$B$6:$U$135,4,FALSE)</f>
        <v>#N/A</v>
      </c>
      <c r="N80" s="32"/>
      <c r="O80" s="32"/>
      <c r="P80" s="35"/>
      <c r="Q80" s="45" t="str">
        <f>IFERROR(IF(VLOOKUP($C80,'Entocentric lens DB'!$B$6:$U$312,MATCH('Entocentric lens DB'!$N$4,'Entocentric lens DB'!$B$4:$U$4,0),0)=0,"",VLOOKUP($C80,'Entocentric lens DB'!$B$6:$U$312,MATCH('Entocentric lens DB'!$N$4,'Entocentric lens DB'!$B$4:$U$4,0),0)),"")</f>
        <v/>
      </c>
    </row>
    <row r="81" spans="2:13">
      <c r="B81" s="3" t="str">
        <f>IFERROR(VLOOKUP($C81,'Entocentric lens DB'!$B$6:$U$312,MATCH('Entocentric lens DB'!$C$4,'Entocentric lens DB'!$B$4:$U$4,0),0),"")</f>
        <v/>
      </c>
      <c r="C81" s="49" t="s">
        <v>753</v>
      </c>
      <c r="D81" s="35" t="str">
        <f>IFERROR(VLOOKUP($C81,'Entocentric lens DB'!$B$6:$U$312,MATCH('Entocentric lens DB'!$D$4,'Entocentric lens DB'!$B$4:$U$4,0),0),"")</f>
        <v/>
      </c>
      <c r="E81" s="35" t="str">
        <f>IFERROR(VLOOKUP($C81,'Entocentric lens DB'!$B$6:$U$312,MATCH('Entocentric lens DB'!$F$4,'Entocentric lens DB'!$B$4:$U$4,0),0),"")</f>
        <v/>
      </c>
      <c r="F81" s="35" t="str">
        <f>IFERROR(VLOOKUP($C81,'Entocentric lens DB'!$B$6:$U$312,MATCH('Entocentric lens DB'!$G$4,'Entocentric lens DB'!$B$4:$U$4,0),0),"")</f>
        <v/>
      </c>
      <c r="G81" s="35" t="str">
        <f>IFERROR(VLOOKUP($C81,'Entocentric lens DB'!$B$6:$U$312,MATCH('Entocentric lens DB'!$H$4,'Entocentric lens DB'!$B$4:$U$4,0),0),"")</f>
        <v/>
      </c>
      <c r="H81" s="35" t="str">
        <f>IFERROR(VLOOKUP($C81,'Entocentric lens DB'!$B$6:$U$312,MATCH('Entocentric lens DB'!$Q$4,'Entocentric lens DB'!$B$4:$U$4,0),0),"")</f>
        <v/>
      </c>
      <c r="I81" s="42" t="str">
        <f>IFERROR(VLOOKUP($C81,'Entocentric lens DB'!$B$6:$U$312,MATCH('Entocentric lens DB'!$R$4,'Entocentric lens DB'!$B$4:$U$4,0),0),"")</f>
        <v/>
      </c>
      <c r="J81" s="35" t="str">
        <f>IFERROR(VLOOKUP($I81,'Optotune lens DB'!$B$5:$I$25,MATCH('Optotune lens DB'!$I$4,'Optotune lens DB'!$B$4:$I$4,0),0),"")</f>
        <v/>
      </c>
      <c r="K81" s="3" t="s">
        <v>677</v>
      </c>
      <c r="M81" s="32" t="e">
        <f>VLOOKUP(C81,'Entocentric lens DB'!$B$6:$U$135,4,FALSE)</f>
        <v>#N/A</v>
      </c>
    </row>
    <row r="82" spans="2:13">
      <c r="B82" s="3" t="str">
        <f>IFERROR(VLOOKUP($C82,'Entocentric lens DB'!$B$6:$U$312,MATCH('Entocentric lens DB'!$C$4,'Entocentric lens DB'!$B$4:$U$4,0),0),"")</f>
        <v/>
      </c>
      <c r="C82" s="49" t="s">
        <v>754</v>
      </c>
      <c r="D82" s="35" t="str">
        <f>IFERROR(VLOOKUP($C82,'Entocentric lens DB'!$B$6:$U$312,MATCH('Entocentric lens DB'!$D$4,'Entocentric lens DB'!$B$4:$U$4,0),0),"")</f>
        <v/>
      </c>
      <c r="E82" s="35" t="str">
        <f>IFERROR(VLOOKUP($C82,'Entocentric lens DB'!$B$6:$U$312,MATCH('Entocentric lens DB'!$F$4,'Entocentric lens DB'!$B$4:$U$4,0),0),"")</f>
        <v/>
      </c>
      <c r="F82" s="35" t="str">
        <f>IFERROR(VLOOKUP($C82,'Entocentric lens DB'!$B$6:$U$312,MATCH('Entocentric lens DB'!$G$4,'Entocentric lens DB'!$B$4:$U$4,0),0),"")</f>
        <v/>
      </c>
      <c r="G82" s="35" t="str">
        <f>IFERROR(VLOOKUP($C82,'Entocentric lens DB'!$B$6:$U$312,MATCH('Entocentric lens DB'!$H$4,'Entocentric lens DB'!$B$4:$U$4,0),0),"")</f>
        <v/>
      </c>
      <c r="H82" s="35" t="str">
        <f>IFERROR(VLOOKUP($C82,'Entocentric lens DB'!$B$6:$U$312,MATCH('Entocentric lens DB'!$Q$4,'Entocentric lens DB'!$B$4:$U$4,0),0),"")</f>
        <v/>
      </c>
      <c r="I82" s="42" t="str">
        <f>IFERROR(VLOOKUP($C82,'Entocentric lens DB'!$B$6:$U$312,MATCH('Entocentric lens DB'!$R$4,'Entocentric lens DB'!$B$4:$U$4,0),0),"")</f>
        <v/>
      </c>
      <c r="J82" s="35" t="str">
        <f>IFERROR(VLOOKUP($I82,'Optotune lens DB'!$B$5:$I$25,MATCH('Optotune lens DB'!$I$4,'Optotune lens DB'!$B$4:$I$4,0),0),"")</f>
        <v/>
      </c>
      <c r="K82" s="3" t="s">
        <v>677</v>
      </c>
      <c r="M82" s="32" t="e">
        <f>VLOOKUP(C82,'Entocentric lens DB'!$B$6:$U$135,4,FALSE)</f>
        <v>#N/A</v>
      </c>
    </row>
    <row r="83" spans="2:13">
      <c r="B83" s="3" t="str">
        <f>IFERROR(VLOOKUP($C83,'Entocentric lens DB'!$B$6:$U$312,MATCH('Entocentric lens DB'!$C$4,'Entocentric lens DB'!$B$4:$U$4,0),0),"")</f>
        <v/>
      </c>
      <c r="C83" s="49" t="s">
        <v>755</v>
      </c>
      <c r="D83" s="35" t="str">
        <f>IFERROR(VLOOKUP($C83,'Entocentric lens DB'!$B$6:$U$312,MATCH('Entocentric lens DB'!$D$4,'Entocentric lens DB'!$B$4:$U$4,0),0),"")</f>
        <v/>
      </c>
      <c r="E83" s="35" t="str">
        <f>IFERROR(VLOOKUP($C83,'Entocentric lens DB'!$B$6:$U$312,MATCH('Entocentric lens DB'!$F$4,'Entocentric lens DB'!$B$4:$U$4,0),0),"")</f>
        <v/>
      </c>
      <c r="F83" s="35" t="str">
        <f>IFERROR(VLOOKUP($C83,'Entocentric lens DB'!$B$6:$U$312,MATCH('Entocentric lens DB'!$G$4,'Entocentric lens DB'!$B$4:$U$4,0),0),"")</f>
        <v/>
      </c>
      <c r="G83" s="35" t="str">
        <f>IFERROR(VLOOKUP($C83,'Entocentric lens DB'!$B$6:$U$312,MATCH('Entocentric lens DB'!$H$4,'Entocentric lens DB'!$B$4:$U$4,0),0),"")</f>
        <v/>
      </c>
      <c r="H83" s="35" t="str">
        <f>IFERROR(VLOOKUP($C83,'Entocentric lens DB'!$B$6:$U$312,MATCH('Entocentric lens DB'!$Q$4,'Entocentric lens DB'!$B$4:$U$4,0),0),"")</f>
        <v/>
      </c>
      <c r="I83" s="42" t="str">
        <f>IFERROR(VLOOKUP($C83,'Entocentric lens DB'!$B$6:$U$312,MATCH('Entocentric lens DB'!$R$4,'Entocentric lens DB'!$B$4:$U$4,0),0),"")</f>
        <v/>
      </c>
      <c r="J83" s="35" t="str">
        <f>IFERROR(VLOOKUP($I83,'Optotune lens DB'!$B$5:$I$25,MATCH('Optotune lens DB'!$I$4,'Optotune lens DB'!$B$4:$I$4,0),0),"")</f>
        <v/>
      </c>
      <c r="K83" s="3" t="s">
        <v>677</v>
      </c>
      <c r="M83" s="32" t="e">
        <f>VLOOKUP(C83,'Entocentric lens DB'!$B$6:$U$135,4,FALSE)</f>
        <v>#N/A</v>
      </c>
    </row>
    <row r="84" spans="2:13">
      <c r="B84" s="3" t="str">
        <f>IFERROR(VLOOKUP($C84,'Entocentric lens DB'!$B$6:$U$312,MATCH('Entocentric lens DB'!$C$4,'Entocentric lens DB'!$B$4:$U$4,0),0),"")</f>
        <v/>
      </c>
      <c r="C84" s="49" t="s">
        <v>756</v>
      </c>
      <c r="D84" s="35" t="str">
        <f>IFERROR(VLOOKUP($C84,'Entocentric lens DB'!$B$6:$U$312,MATCH('Entocentric lens DB'!$D$4,'Entocentric lens DB'!$B$4:$U$4,0),0),"")</f>
        <v/>
      </c>
      <c r="E84" s="35" t="str">
        <f>IFERROR(VLOOKUP($C84,'Entocentric lens DB'!$B$6:$U$312,MATCH('Entocentric lens DB'!$F$4,'Entocentric lens DB'!$B$4:$U$4,0),0),"")</f>
        <v/>
      </c>
      <c r="F84" s="35" t="str">
        <f>IFERROR(VLOOKUP($C84,'Entocentric lens DB'!$B$6:$U$312,MATCH('Entocentric lens DB'!$G$4,'Entocentric lens DB'!$B$4:$U$4,0),0),"")</f>
        <v/>
      </c>
      <c r="G84" s="35" t="str">
        <f>IFERROR(VLOOKUP($C84,'Entocentric lens DB'!$B$6:$U$312,MATCH('Entocentric lens DB'!$H$4,'Entocentric lens DB'!$B$4:$U$4,0),0),"")</f>
        <v/>
      </c>
      <c r="H84" s="35" t="str">
        <f>IFERROR(VLOOKUP($C84,'Entocentric lens DB'!$B$6:$U$312,MATCH('Entocentric lens DB'!$Q$4,'Entocentric lens DB'!$B$4:$U$4,0),0),"")</f>
        <v/>
      </c>
      <c r="I84" s="42" t="str">
        <f>IFERROR(VLOOKUP($C84,'Entocentric lens DB'!$B$6:$U$312,MATCH('Entocentric lens DB'!$R$4,'Entocentric lens DB'!$B$4:$U$4,0),0),"")</f>
        <v/>
      </c>
      <c r="J84" s="35" t="str">
        <f>IFERROR(VLOOKUP($I84,'Optotune lens DB'!$B$5:$I$25,MATCH('Optotune lens DB'!$I$4,'Optotune lens DB'!$B$4:$I$4,0),0),"")</f>
        <v/>
      </c>
      <c r="K84" s="3" t="s">
        <v>677</v>
      </c>
      <c r="M84" s="32" t="e">
        <f>VLOOKUP(C84,'Entocentric lens DB'!$B$6:$U$135,4,FALSE)</f>
        <v>#N/A</v>
      </c>
    </row>
    <row r="85" spans="2:13">
      <c r="B85" s="3" t="str">
        <f>IFERROR(VLOOKUP($C85,'Entocentric lens DB'!$B$6:$U$312,MATCH('Entocentric lens DB'!$C$4,'Entocentric lens DB'!$B$4:$U$4,0),0),"")</f>
        <v/>
      </c>
      <c r="C85" s="49" t="s">
        <v>757</v>
      </c>
      <c r="D85" s="35" t="str">
        <f>IFERROR(VLOOKUP($C85,'Entocentric lens DB'!$B$6:$U$312,MATCH('Entocentric lens DB'!$D$4,'Entocentric lens DB'!$B$4:$U$4,0),0),"")</f>
        <v/>
      </c>
      <c r="E85" s="35" t="str">
        <f>IFERROR(VLOOKUP($C85,'Entocentric lens DB'!$B$6:$U$312,MATCH('Entocentric lens DB'!$F$4,'Entocentric lens DB'!$B$4:$U$4,0),0),"")</f>
        <v/>
      </c>
      <c r="F85" s="35" t="str">
        <f>IFERROR(VLOOKUP($C85,'Entocentric lens DB'!$B$6:$U$312,MATCH('Entocentric lens DB'!$G$4,'Entocentric lens DB'!$B$4:$U$4,0),0),"")</f>
        <v/>
      </c>
      <c r="G85" s="35" t="str">
        <f>IFERROR(VLOOKUP($C85,'Entocentric lens DB'!$B$6:$U$312,MATCH('Entocentric lens DB'!$H$4,'Entocentric lens DB'!$B$4:$U$4,0),0),"")</f>
        <v/>
      </c>
      <c r="H85" s="35" t="str">
        <f>IFERROR(VLOOKUP($C85,'Entocentric lens DB'!$B$6:$U$312,MATCH('Entocentric lens DB'!$Q$4,'Entocentric lens DB'!$B$4:$U$4,0),0),"")</f>
        <v/>
      </c>
      <c r="I85" s="42" t="str">
        <f>IFERROR(VLOOKUP($C85,'Entocentric lens DB'!$B$6:$U$312,MATCH('Entocentric lens DB'!$R$4,'Entocentric lens DB'!$B$4:$U$4,0),0),"")</f>
        <v/>
      </c>
      <c r="J85" s="35" t="str">
        <f>IFERROR(VLOOKUP($I85,'Optotune lens DB'!$B$5:$I$25,MATCH('Optotune lens DB'!$I$4,'Optotune lens DB'!$B$4:$I$4,0),0),"")</f>
        <v/>
      </c>
      <c r="K85" s="3" t="s">
        <v>677</v>
      </c>
      <c r="M85" s="32" t="e">
        <f>VLOOKUP(C85,'Entocentric lens DB'!$B$6:$U$135,4,FALSE)</f>
        <v>#N/A</v>
      </c>
    </row>
    <row r="86" spans="2:13">
      <c r="B86" s="3" t="str">
        <f>IFERROR(VLOOKUP($C86,'Entocentric lens DB'!$B$6:$U$312,MATCH('Entocentric lens DB'!$C$4,'Entocentric lens DB'!$B$4:$U$4,0),0),"")</f>
        <v/>
      </c>
      <c r="C86" s="49" t="s">
        <v>758</v>
      </c>
      <c r="D86" s="35" t="str">
        <f>IFERROR(VLOOKUP($C86,'Entocentric lens DB'!$B$6:$U$312,MATCH('Entocentric lens DB'!$D$4,'Entocentric lens DB'!$B$4:$U$4,0),0),"")</f>
        <v/>
      </c>
      <c r="E86" s="35" t="str">
        <f>IFERROR(VLOOKUP($C86,'Entocentric lens DB'!$B$6:$U$312,MATCH('Entocentric lens DB'!$F$4,'Entocentric lens DB'!$B$4:$U$4,0),0),"")</f>
        <v/>
      </c>
      <c r="F86" s="35" t="str">
        <f>IFERROR(VLOOKUP($C86,'Entocentric lens DB'!$B$6:$U$312,MATCH('Entocentric lens DB'!$G$4,'Entocentric lens DB'!$B$4:$U$4,0),0),"")</f>
        <v/>
      </c>
      <c r="G86" s="35" t="str">
        <f>IFERROR(VLOOKUP($C86,'Entocentric lens DB'!$B$6:$U$312,MATCH('Entocentric lens DB'!$H$4,'Entocentric lens DB'!$B$4:$U$4,0),0),"")</f>
        <v/>
      </c>
      <c r="H86" s="35" t="str">
        <f>IFERROR(VLOOKUP($C86,'Entocentric lens DB'!$B$6:$U$312,MATCH('Entocentric lens DB'!$Q$4,'Entocentric lens DB'!$B$4:$U$4,0),0),"")</f>
        <v/>
      </c>
      <c r="I86" s="42" t="str">
        <f>IFERROR(VLOOKUP($C86,'Entocentric lens DB'!$B$6:$U$312,MATCH('Entocentric lens DB'!$R$4,'Entocentric lens DB'!$B$4:$U$4,0),0),"")</f>
        <v/>
      </c>
      <c r="J86" s="35" t="str">
        <f>IFERROR(VLOOKUP($I86,'Optotune lens DB'!$B$5:$I$25,MATCH('Optotune lens DB'!$I$4,'Optotune lens DB'!$B$4:$I$4,0),0),"")</f>
        <v/>
      </c>
      <c r="K86" s="3" t="s">
        <v>677</v>
      </c>
      <c r="M86" s="32" t="e">
        <f>VLOOKUP(C86,'Entocentric lens DB'!$B$6:$U$135,4,FALSE)</f>
        <v>#N/A</v>
      </c>
    </row>
    <row r="87" spans="2:13">
      <c r="B87" s="3" t="str">
        <f>IFERROR(VLOOKUP($C87,'Entocentric lens DB'!$B$6:$U$312,MATCH('Entocentric lens DB'!$C$4,'Entocentric lens DB'!$B$4:$U$4,0),0),"")</f>
        <v/>
      </c>
      <c r="C87" s="49" t="s">
        <v>759</v>
      </c>
      <c r="D87" s="35" t="str">
        <f>IFERROR(VLOOKUP($C87,'Entocentric lens DB'!$B$6:$U$312,MATCH('Entocentric lens DB'!$D$4,'Entocentric lens DB'!$B$4:$U$4,0),0),"")</f>
        <v/>
      </c>
      <c r="E87" s="35" t="str">
        <f>IFERROR(VLOOKUP($C87,'Entocentric lens DB'!$B$6:$U$312,MATCH('Entocentric lens DB'!$F$4,'Entocentric lens DB'!$B$4:$U$4,0),0),"")</f>
        <v/>
      </c>
      <c r="F87" s="35" t="str">
        <f>IFERROR(VLOOKUP($C87,'Entocentric lens DB'!$B$6:$U$312,MATCH('Entocentric lens DB'!$G$4,'Entocentric lens DB'!$B$4:$U$4,0),0),"")</f>
        <v/>
      </c>
      <c r="G87" s="35" t="str">
        <f>IFERROR(VLOOKUP($C87,'Entocentric lens DB'!$B$6:$U$312,MATCH('Entocentric lens DB'!$H$4,'Entocentric lens DB'!$B$4:$U$4,0),0),"")</f>
        <v/>
      </c>
      <c r="H87" s="35" t="str">
        <f>IFERROR(VLOOKUP($C87,'Entocentric lens DB'!$B$6:$U$312,MATCH('Entocentric lens DB'!$Q$4,'Entocentric lens DB'!$B$4:$U$4,0),0),"")</f>
        <v/>
      </c>
      <c r="I87" s="42" t="str">
        <f>IFERROR(VLOOKUP($C87,'Entocentric lens DB'!$B$6:$U$312,MATCH('Entocentric lens DB'!$R$4,'Entocentric lens DB'!$B$4:$U$4,0),0),"")</f>
        <v/>
      </c>
      <c r="J87" s="35" t="str">
        <f>IFERROR(VLOOKUP($I87,'Optotune lens DB'!$B$5:$I$25,MATCH('Optotune lens DB'!$I$4,'Optotune lens DB'!$B$4:$I$4,0),0),"")</f>
        <v/>
      </c>
      <c r="K87" s="3" t="s">
        <v>677</v>
      </c>
      <c r="M87" s="32" t="e">
        <f>VLOOKUP(C87,'Entocentric lens DB'!$B$6:$U$135,4,FALSE)</f>
        <v>#N/A</v>
      </c>
    </row>
    <row r="88" spans="2:13">
      <c r="B88" s="3" t="str">
        <f>IFERROR(VLOOKUP($C88,'Entocentric lens DB'!$B$6:$U$312,MATCH('Entocentric lens DB'!$C$4,'Entocentric lens DB'!$B$4:$U$4,0),0),"")</f>
        <v/>
      </c>
      <c r="C88" s="49" t="s">
        <v>760</v>
      </c>
      <c r="D88" s="35" t="str">
        <f>IFERROR(VLOOKUP($C88,'Entocentric lens DB'!$B$6:$U$312,MATCH('Entocentric lens DB'!$D$4,'Entocentric lens DB'!$B$4:$U$4,0),0),"")</f>
        <v/>
      </c>
      <c r="E88" s="35" t="str">
        <f>IFERROR(VLOOKUP($C88,'Entocentric lens DB'!$B$6:$U$312,MATCH('Entocentric lens DB'!$F$4,'Entocentric lens DB'!$B$4:$U$4,0),0),"")</f>
        <v/>
      </c>
      <c r="F88" s="35" t="str">
        <f>IFERROR(VLOOKUP($C88,'Entocentric lens DB'!$B$6:$U$312,MATCH('Entocentric lens DB'!$G$4,'Entocentric lens DB'!$B$4:$U$4,0),0),"")</f>
        <v/>
      </c>
      <c r="G88" s="35" t="str">
        <f>IFERROR(VLOOKUP($C88,'Entocentric lens DB'!$B$6:$U$312,MATCH('Entocentric lens DB'!$H$4,'Entocentric lens DB'!$B$4:$U$4,0),0),"")</f>
        <v/>
      </c>
      <c r="H88" s="35" t="str">
        <f>IFERROR(VLOOKUP($C88,'Entocentric lens DB'!$B$6:$U$312,MATCH('Entocentric lens DB'!$Q$4,'Entocentric lens DB'!$B$4:$U$4,0),0),"")</f>
        <v/>
      </c>
      <c r="I88" s="42" t="str">
        <f>IFERROR(VLOOKUP($C88,'Entocentric lens DB'!$B$6:$U$312,MATCH('Entocentric lens DB'!$R$4,'Entocentric lens DB'!$B$4:$U$4,0),0),"")</f>
        <v/>
      </c>
      <c r="J88" s="35" t="str">
        <f>IFERROR(VLOOKUP($I88,'Optotune lens DB'!$B$5:$I$25,MATCH('Optotune lens DB'!$I$4,'Optotune lens DB'!$B$4:$I$4,0),0),"")</f>
        <v/>
      </c>
      <c r="K88" s="3" t="s">
        <v>677</v>
      </c>
      <c r="M88" s="32" t="e">
        <f>VLOOKUP(C88,'Entocentric lens DB'!$B$6:$U$135,4,FALSE)</f>
        <v>#N/A</v>
      </c>
    </row>
    <row r="89" spans="2:13">
      <c r="B89" s="3" t="str">
        <f>IFERROR(VLOOKUP($C89,'Entocentric lens DB'!$B$6:$U$312,MATCH('Entocentric lens DB'!$C$4,'Entocentric lens DB'!$B$4:$U$4,0),0),"")</f>
        <v/>
      </c>
      <c r="C89" s="49" t="s">
        <v>761</v>
      </c>
      <c r="D89" s="35" t="str">
        <f>IFERROR(VLOOKUP($C89,'Entocentric lens DB'!$B$6:$U$312,MATCH('Entocentric lens DB'!$D$4,'Entocentric lens DB'!$B$4:$U$4,0),0),"")</f>
        <v/>
      </c>
      <c r="E89" s="35" t="str">
        <f>IFERROR(VLOOKUP($C89,'Entocentric lens DB'!$B$6:$U$312,MATCH('Entocentric lens DB'!$F$4,'Entocentric lens DB'!$B$4:$U$4,0),0),"")</f>
        <v/>
      </c>
      <c r="F89" s="35" t="str">
        <f>IFERROR(VLOOKUP($C89,'Entocentric lens DB'!$B$6:$U$312,MATCH('Entocentric lens DB'!$G$4,'Entocentric lens DB'!$B$4:$U$4,0),0),"")</f>
        <v/>
      </c>
      <c r="G89" s="35" t="str">
        <f>IFERROR(VLOOKUP($C89,'Entocentric lens DB'!$B$6:$U$312,MATCH('Entocentric lens DB'!$H$4,'Entocentric lens DB'!$B$4:$U$4,0),0),"")</f>
        <v/>
      </c>
      <c r="H89" s="35" t="str">
        <f>IFERROR(VLOOKUP($C89,'Entocentric lens DB'!$B$6:$U$312,MATCH('Entocentric lens DB'!$Q$4,'Entocentric lens DB'!$B$4:$U$4,0),0),"")</f>
        <v/>
      </c>
      <c r="I89" s="42" t="str">
        <f>IFERROR(VLOOKUP($C89,'Entocentric lens DB'!$B$6:$U$312,MATCH('Entocentric lens DB'!$R$4,'Entocentric lens DB'!$B$4:$U$4,0),0),"")</f>
        <v/>
      </c>
      <c r="J89" s="35" t="str">
        <f>IFERROR(VLOOKUP($I89,'Optotune lens DB'!$B$5:$I$25,MATCH('Optotune lens DB'!$I$4,'Optotune lens DB'!$B$4:$I$4,0),0),"")</f>
        <v/>
      </c>
      <c r="K89" s="3" t="s">
        <v>677</v>
      </c>
      <c r="M89" s="32" t="e">
        <f>VLOOKUP(C89,'Entocentric lens DB'!$B$6:$U$135,4,FALSE)</f>
        <v>#N/A</v>
      </c>
    </row>
    <row r="90" spans="2:13">
      <c r="B90" s="3" t="str">
        <f>IFERROR(VLOOKUP($C90,'Entocentric lens DB'!$B$6:$U$312,MATCH('Entocentric lens DB'!$C$4,'Entocentric lens DB'!$B$4:$U$4,0),0),"")</f>
        <v/>
      </c>
      <c r="C90" s="49" t="s">
        <v>762</v>
      </c>
      <c r="D90" s="35" t="str">
        <f>IFERROR(VLOOKUP($C90,'Entocentric lens DB'!$B$6:$U$312,MATCH('Entocentric lens DB'!$D$4,'Entocentric lens DB'!$B$4:$U$4,0),0),"")</f>
        <v/>
      </c>
      <c r="E90" s="35" t="str">
        <f>IFERROR(VLOOKUP($C90,'Entocentric lens DB'!$B$6:$U$312,MATCH('Entocentric lens DB'!$F$4,'Entocentric lens DB'!$B$4:$U$4,0),0),"")</f>
        <v/>
      </c>
      <c r="F90" s="35" t="str">
        <f>IFERROR(VLOOKUP($C90,'Entocentric lens DB'!$B$6:$U$312,MATCH('Entocentric lens DB'!$G$4,'Entocentric lens DB'!$B$4:$U$4,0),0),"")</f>
        <v/>
      </c>
      <c r="G90" s="35" t="str">
        <f>IFERROR(VLOOKUP($C90,'Entocentric lens DB'!$B$6:$U$312,MATCH('Entocentric lens DB'!$H$4,'Entocentric lens DB'!$B$4:$U$4,0),0),"")</f>
        <v/>
      </c>
      <c r="H90" s="35" t="str">
        <f>IFERROR(VLOOKUP($C90,'Entocentric lens DB'!$B$6:$U$312,MATCH('Entocentric lens DB'!$Q$4,'Entocentric lens DB'!$B$4:$U$4,0),0),"")</f>
        <v/>
      </c>
      <c r="I90" s="42" t="str">
        <f>IFERROR(VLOOKUP($C90,'Entocentric lens DB'!$B$6:$U$312,MATCH('Entocentric lens DB'!$R$4,'Entocentric lens DB'!$B$4:$U$4,0),0),"")</f>
        <v/>
      </c>
      <c r="J90" s="35" t="str">
        <f>IFERROR(VLOOKUP($I90,'Optotune lens DB'!$B$5:$I$25,MATCH('Optotune lens DB'!$I$4,'Optotune lens DB'!$B$4:$I$4,0),0),"")</f>
        <v/>
      </c>
      <c r="K90" s="3" t="s">
        <v>677</v>
      </c>
      <c r="M90" s="32" t="e">
        <f>VLOOKUP(C90,'Entocentric lens DB'!$B$6:$U$135,4,FALSE)</f>
        <v>#N/A</v>
      </c>
    </row>
    <row r="91" spans="2:13">
      <c r="B91" s="3" t="str">
        <f>IFERROR(VLOOKUP($C91,'Entocentric lens DB'!$B$6:$U$312,MATCH('Entocentric lens DB'!$C$4,'Entocentric lens DB'!$B$4:$U$4,0),0),"")</f>
        <v/>
      </c>
      <c r="C91" s="49" t="s">
        <v>763</v>
      </c>
      <c r="D91" s="35" t="str">
        <f>IFERROR(VLOOKUP($C91,'Entocentric lens DB'!$B$6:$U$312,MATCH('Entocentric lens DB'!$D$4,'Entocentric lens DB'!$B$4:$U$4,0),0),"")</f>
        <v/>
      </c>
      <c r="E91" s="35" t="str">
        <f>IFERROR(VLOOKUP($C91,'Entocentric lens DB'!$B$6:$U$312,MATCH('Entocentric lens DB'!$F$4,'Entocentric lens DB'!$B$4:$U$4,0),0),"")</f>
        <v/>
      </c>
      <c r="F91" s="35" t="str">
        <f>IFERROR(VLOOKUP($C91,'Entocentric lens DB'!$B$6:$U$312,MATCH('Entocentric lens DB'!$G$4,'Entocentric lens DB'!$B$4:$U$4,0),0),"")</f>
        <v/>
      </c>
      <c r="G91" s="35" t="str">
        <f>IFERROR(VLOOKUP($C91,'Entocentric lens DB'!$B$6:$U$312,MATCH('Entocentric lens DB'!$H$4,'Entocentric lens DB'!$B$4:$U$4,0),0),"")</f>
        <v/>
      </c>
      <c r="H91" s="35" t="str">
        <f>IFERROR(VLOOKUP($C91,'Entocentric lens DB'!$B$6:$U$312,MATCH('Entocentric lens DB'!$Q$4,'Entocentric lens DB'!$B$4:$U$4,0),0),"")</f>
        <v/>
      </c>
      <c r="I91" s="42" t="str">
        <f>IFERROR(VLOOKUP($C91,'Entocentric lens DB'!$B$6:$U$312,MATCH('Entocentric lens DB'!$R$4,'Entocentric lens DB'!$B$4:$U$4,0),0),"")</f>
        <v/>
      </c>
      <c r="J91" s="35" t="str">
        <f>IFERROR(VLOOKUP($I91,'Optotune lens DB'!$B$5:$I$25,MATCH('Optotune lens DB'!$I$4,'Optotune lens DB'!$B$4:$I$4,0),0),"")</f>
        <v/>
      </c>
      <c r="K91" s="3" t="s">
        <v>677</v>
      </c>
      <c r="M91" s="32" t="e">
        <f>VLOOKUP(C91,'Entocentric lens DB'!$B$6:$U$135,4,FALSE)</f>
        <v>#N/A</v>
      </c>
    </row>
    <row r="92" spans="2:13">
      <c r="B92" s="3" t="str">
        <f>IFERROR(VLOOKUP($C92,'Entocentric lens DB'!$B$6:$U$312,MATCH('Entocentric lens DB'!$C$4,'Entocentric lens DB'!$B$4:$U$4,0),0),"")</f>
        <v/>
      </c>
      <c r="C92" s="49" t="s">
        <v>764</v>
      </c>
      <c r="D92" s="35" t="str">
        <f>IFERROR(VLOOKUP($C92,'Entocentric lens DB'!$B$6:$U$312,MATCH('Entocentric lens DB'!$D$4,'Entocentric lens DB'!$B$4:$U$4,0),0),"")</f>
        <v/>
      </c>
      <c r="E92" s="35" t="str">
        <f>IFERROR(VLOOKUP($C92,'Entocentric lens DB'!$B$6:$U$312,MATCH('Entocentric lens DB'!$F$4,'Entocentric lens DB'!$B$4:$U$4,0),0),"")</f>
        <v/>
      </c>
      <c r="F92" s="35" t="str">
        <f>IFERROR(VLOOKUP($C92,'Entocentric lens DB'!$B$6:$U$312,MATCH('Entocentric lens DB'!$G$4,'Entocentric lens DB'!$B$4:$U$4,0),0),"")</f>
        <v/>
      </c>
      <c r="G92" s="35" t="str">
        <f>IFERROR(VLOOKUP($C92,'Entocentric lens DB'!$B$6:$U$312,MATCH('Entocentric lens DB'!$H$4,'Entocentric lens DB'!$B$4:$U$4,0),0),"")</f>
        <v/>
      </c>
      <c r="H92" s="35" t="str">
        <f>IFERROR(VLOOKUP($C92,'Entocentric lens DB'!$B$6:$U$312,MATCH('Entocentric lens DB'!$Q$4,'Entocentric lens DB'!$B$4:$U$4,0),0),"")</f>
        <v/>
      </c>
      <c r="I92" s="42" t="str">
        <f>IFERROR(VLOOKUP($C92,'Entocentric lens DB'!$B$6:$U$312,MATCH('Entocentric lens DB'!$R$4,'Entocentric lens DB'!$B$4:$U$4,0),0),"")</f>
        <v/>
      </c>
      <c r="J92" s="35" t="str">
        <f>IFERROR(VLOOKUP($I92,'Optotune lens DB'!$B$5:$I$25,MATCH('Optotune lens DB'!$I$4,'Optotune lens DB'!$B$4:$I$4,0),0),"")</f>
        <v/>
      </c>
      <c r="K92" s="3" t="s">
        <v>677</v>
      </c>
      <c r="M92" s="32" t="e">
        <f>VLOOKUP(C92,'Entocentric lens DB'!$B$6:$U$135,4,FALSE)</f>
        <v>#N/A</v>
      </c>
    </row>
    <row r="93" spans="2:13">
      <c r="B93" s="3" t="str">
        <f>IFERROR(VLOOKUP($C93,'Entocentric lens DB'!$B$6:$U$312,MATCH('Entocentric lens DB'!$C$4,'Entocentric lens DB'!$B$4:$U$4,0),0),"")</f>
        <v/>
      </c>
      <c r="C93" s="49" t="s">
        <v>765</v>
      </c>
      <c r="D93" s="35" t="str">
        <f>IFERROR(VLOOKUP($C93,'Entocentric lens DB'!$B$6:$U$312,MATCH('Entocentric lens DB'!$D$4,'Entocentric lens DB'!$B$4:$U$4,0),0),"")</f>
        <v/>
      </c>
      <c r="E93" s="35" t="str">
        <f>IFERROR(VLOOKUP($C93,'Entocentric lens DB'!$B$6:$U$312,MATCH('Entocentric lens DB'!$F$4,'Entocentric lens DB'!$B$4:$U$4,0),0),"")</f>
        <v/>
      </c>
      <c r="F93" s="35" t="str">
        <f>IFERROR(VLOOKUP($C93,'Entocentric lens DB'!$B$6:$U$312,MATCH('Entocentric lens DB'!$G$4,'Entocentric lens DB'!$B$4:$U$4,0),0),"")</f>
        <v/>
      </c>
      <c r="G93" s="35" t="str">
        <f>IFERROR(VLOOKUP($C93,'Entocentric lens DB'!$B$6:$U$312,MATCH('Entocentric lens DB'!$H$4,'Entocentric lens DB'!$B$4:$U$4,0),0),"")</f>
        <v/>
      </c>
      <c r="H93" s="35" t="str">
        <f>IFERROR(VLOOKUP($C93,'Entocentric lens DB'!$B$6:$U$312,MATCH('Entocentric lens DB'!$Q$4,'Entocentric lens DB'!$B$4:$U$4,0),0),"")</f>
        <v/>
      </c>
      <c r="I93" s="42" t="str">
        <f>IFERROR(VLOOKUP($C93,'Entocentric lens DB'!$B$6:$U$312,MATCH('Entocentric lens DB'!$R$4,'Entocentric lens DB'!$B$4:$U$4,0),0),"")</f>
        <v/>
      </c>
      <c r="J93" s="35" t="str">
        <f>IFERROR(VLOOKUP($I93,'Optotune lens DB'!$B$5:$I$25,MATCH('Optotune lens DB'!$I$4,'Optotune lens DB'!$B$4:$I$4,0),0),"")</f>
        <v/>
      </c>
      <c r="K93" s="3" t="s">
        <v>677</v>
      </c>
      <c r="M93" s="32" t="e">
        <f>VLOOKUP(C93,'Entocentric lens DB'!$B$6:$U$135,4,FALSE)</f>
        <v>#N/A</v>
      </c>
    </row>
    <row r="94" spans="2:13">
      <c r="B94" s="3" t="str">
        <f>IFERROR(VLOOKUP($C94,'Entocentric lens DB'!$B$6:$U$312,MATCH('Entocentric lens DB'!$C$4,'Entocentric lens DB'!$B$4:$U$4,0),0),"")</f>
        <v/>
      </c>
      <c r="C94" s="49" t="s">
        <v>766</v>
      </c>
      <c r="D94" s="35" t="str">
        <f>IFERROR(VLOOKUP($C94,'Entocentric lens DB'!$B$6:$U$312,MATCH('Entocentric lens DB'!$D$4,'Entocentric lens DB'!$B$4:$U$4,0),0),"")</f>
        <v/>
      </c>
      <c r="E94" s="35" t="str">
        <f>IFERROR(VLOOKUP($C94,'Entocentric lens DB'!$B$6:$U$312,MATCH('Entocentric lens DB'!$F$4,'Entocentric lens DB'!$B$4:$U$4,0),0),"")</f>
        <v/>
      </c>
      <c r="F94" s="35" t="str">
        <f>IFERROR(VLOOKUP($C94,'Entocentric lens DB'!$B$6:$U$312,MATCH('Entocentric lens DB'!$G$4,'Entocentric lens DB'!$B$4:$U$4,0),0),"")</f>
        <v/>
      </c>
      <c r="G94" s="35" t="str">
        <f>IFERROR(VLOOKUP($C94,'Entocentric lens DB'!$B$6:$U$312,MATCH('Entocentric lens DB'!$H$4,'Entocentric lens DB'!$B$4:$U$4,0),0),"")</f>
        <v/>
      </c>
      <c r="H94" s="35" t="str">
        <f>IFERROR(VLOOKUP($C94,'Entocentric lens DB'!$B$6:$U$312,MATCH('Entocentric lens DB'!$Q$4,'Entocentric lens DB'!$B$4:$U$4,0),0),"")</f>
        <v/>
      </c>
      <c r="I94" s="42" t="str">
        <f>IFERROR(VLOOKUP($C94,'Entocentric lens DB'!$B$6:$U$312,MATCH('Entocentric lens DB'!$R$4,'Entocentric lens DB'!$B$4:$U$4,0),0),"")</f>
        <v/>
      </c>
      <c r="J94" s="35" t="str">
        <f>IFERROR(VLOOKUP($I94,'Optotune lens DB'!$B$5:$I$25,MATCH('Optotune lens DB'!$I$4,'Optotune lens DB'!$B$4:$I$4,0),0),"")</f>
        <v/>
      </c>
      <c r="K94" s="3" t="s">
        <v>677</v>
      </c>
      <c r="M94" s="32" t="e">
        <f>VLOOKUP(C94,'Entocentric lens DB'!$B$6:$U$135,4,FALSE)</f>
        <v>#N/A</v>
      </c>
    </row>
    <row r="95" spans="2:13">
      <c r="B95" s="3" t="str">
        <f>IFERROR(VLOOKUP($C95,'Entocentric lens DB'!$B$6:$U$312,MATCH('Entocentric lens DB'!$C$4,'Entocentric lens DB'!$B$4:$U$4,0),0),"")</f>
        <v/>
      </c>
      <c r="C95" s="49" t="s">
        <v>767</v>
      </c>
      <c r="D95" s="35" t="str">
        <f>IFERROR(VLOOKUP($C95,'Entocentric lens DB'!$B$6:$U$312,MATCH('Entocentric lens DB'!$D$4,'Entocentric lens DB'!$B$4:$U$4,0),0),"")</f>
        <v/>
      </c>
      <c r="E95" s="35" t="str">
        <f>IFERROR(VLOOKUP($C95,'Entocentric lens DB'!$B$6:$U$312,MATCH('Entocentric lens DB'!$F$4,'Entocentric lens DB'!$B$4:$U$4,0),0),"")</f>
        <v/>
      </c>
      <c r="F95" s="35" t="str">
        <f>IFERROR(VLOOKUP($C95,'Entocentric lens DB'!$B$6:$U$312,MATCH('Entocentric lens DB'!$G$4,'Entocentric lens DB'!$B$4:$U$4,0),0),"")</f>
        <v/>
      </c>
      <c r="G95" s="35" t="str">
        <f>IFERROR(VLOOKUP($C95,'Entocentric lens DB'!$B$6:$U$312,MATCH('Entocentric lens DB'!$H$4,'Entocentric lens DB'!$B$4:$U$4,0),0),"")</f>
        <v/>
      </c>
      <c r="H95" s="35" t="str">
        <f>IFERROR(VLOOKUP($C95,'Entocentric lens DB'!$B$6:$U$312,MATCH('Entocentric lens DB'!$Q$4,'Entocentric lens DB'!$B$4:$U$4,0),0),"")</f>
        <v/>
      </c>
      <c r="I95" s="42" t="str">
        <f>IFERROR(VLOOKUP($C95,'Entocentric lens DB'!$B$6:$U$312,MATCH('Entocentric lens DB'!$R$4,'Entocentric lens DB'!$B$4:$U$4,0),0),"")</f>
        <v/>
      </c>
      <c r="J95" s="35" t="str">
        <f>IFERROR(VLOOKUP($I95,'Optotune lens DB'!$B$5:$I$25,MATCH('Optotune lens DB'!$I$4,'Optotune lens DB'!$B$4:$I$4,0),0),"")</f>
        <v/>
      </c>
      <c r="K95" s="3" t="s">
        <v>677</v>
      </c>
      <c r="M95" s="32" t="e">
        <f>VLOOKUP(C95,'Entocentric lens DB'!$B$6:$U$135,4,FALSE)</f>
        <v>#N/A</v>
      </c>
    </row>
    <row r="96" spans="2:13">
      <c r="B96" s="3" t="str">
        <f>IFERROR(VLOOKUP($C96,'Entocentric lens DB'!$B$6:$U$312,MATCH('Entocentric lens DB'!$C$4,'Entocentric lens DB'!$B$4:$U$4,0),0),"")</f>
        <v/>
      </c>
      <c r="C96" s="49" t="s">
        <v>768</v>
      </c>
      <c r="D96" s="35" t="str">
        <f>IFERROR(VLOOKUP($C96,'Entocentric lens DB'!$B$6:$U$312,MATCH('Entocentric lens DB'!$D$4,'Entocentric lens DB'!$B$4:$U$4,0),0),"")</f>
        <v/>
      </c>
      <c r="E96" s="35" t="str">
        <f>IFERROR(VLOOKUP($C96,'Entocentric lens DB'!$B$6:$U$312,MATCH('Entocentric lens DB'!$F$4,'Entocentric lens DB'!$B$4:$U$4,0),0),"")</f>
        <v/>
      </c>
      <c r="F96" s="35" t="str">
        <f>IFERROR(VLOOKUP($C96,'Entocentric lens DB'!$B$6:$U$312,MATCH('Entocentric lens DB'!$G$4,'Entocentric lens DB'!$B$4:$U$4,0),0),"")</f>
        <v/>
      </c>
      <c r="G96" s="35" t="str">
        <f>IFERROR(VLOOKUP($C96,'Entocentric lens DB'!$B$6:$U$312,MATCH('Entocentric lens DB'!$H$4,'Entocentric lens DB'!$B$4:$U$4,0),0),"")</f>
        <v/>
      </c>
      <c r="H96" s="35" t="str">
        <f>IFERROR(VLOOKUP($C96,'Entocentric lens DB'!$B$6:$U$312,MATCH('Entocentric lens DB'!$Q$4,'Entocentric lens DB'!$B$4:$U$4,0),0),"")</f>
        <v/>
      </c>
      <c r="I96" s="42" t="str">
        <f>IFERROR(VLOOKUP($C96,'Entocentric lens DB'!$B$6:$U$312,MATCH('Entocentric lens DB'!$R$4,'Entocentric lens DB'!$B$4:$U$4,0),0),"")</f>
        <v/>
      </c>
      <c r="J96" s="35" t="str">
        <f>IFERROR(VLOOKUP($I96,'Optotune lens DB'!$B$5:$I$25,MATCH('Optotune lens DB'!$I$4,'Optotune lens DB'!$B$4:$I$4,0),0),"")</f>
        <v/>
      </c>
      <c r="K96" s="3" t="s">
        <v>677</v>
      </c>
      <c r="M96" s="32" t="e">
        <f>VLOOKUP(C96,'Entocentric lens DB'!$B$6:$U$135,4,FALSE)</f>
        <v>#N/A</v>
      </c>
    </row>
    <row r="97" spans="2:13">
      <c r="B97" s="3" t="str">
        <f>IFERROR(VLOOKUP($C97,'Entocentric lens DB'!$B$6:$U$312,MATCH('Entocentric lens DB'!$C$4,'Entocentric lens DB'!$B$4:$U$4,0),0),"")</f>
        <v/>
      </c>
      <c r="C97" s="49" t="s">
        <v>769</v>
      </c>
      <c r="D97" s="35" t="str">
        <f>IFERROR(VLOOKUP($C97,'Entocentric lens DB'!$B$6:$U$312,MATCH('Entocentric lens DB'!$D$4,'Entocentric lens DB'!$B$4:$U$4,0),0),"")</f>
        <v/>
      </c>
      <c r="E97" s="35" t="str">
        <f>IFERROR(VLOOKUP($C97,'Entocentric lens DB'!$B$6:$U$312,MATCH('Entocentric lens DB'!$F$4,'Entocentric lens DB'!$B$4:$U$4,0),0),"")</f>
        <v/>
      </c>
      <c r="F97" s="35" t="str">
        <f>IFERROR(VLOOKUP($C97,'Entocentric lens DB'!$B$6:$U$312,MATCH('Entocentric lens DB'!$G$4,'Entocentric lens DB'!$B$4:$U$4,0),0),"")</f>
        <v/>
      </c>
      <c r="G97" s="35" t="str">
        <f>IFERROR(VLOOKUP($C97,'Entocentric lens DB'!$B$6:$U$312,MATCH('Entocentric lens DB'!$H$4,'Entocentric lens DB'!$B$4:$U$4,0),0),"")</f>
        <v/>
      </c>
      <c r="H97" s="35" t="str">
        <f>IFERROR(VLOOKUP($C97,'Entocentric lens DB'!$B$6:$U$312,MATCH('Entocentric lens DB'!$Q$4,'Entocentric lens DB'!$B$4:$U$4,0),0),"")</f>
        <v/>
      </c>
      <c r="I97" s="42" t="str">
        <f>IFERROR(VLOOKUP($C97,'Entocentric lens DB'!$B$6:$U$312,MATCH('Entocentric lens DB'!$R$4,'Entocentric lens DB'!$B$4:$U$4,0),0),"")</f>
        <v/>
      </c>
      <c r="J97" s="35" t="str">
        <f>IFERROR(VLOOKUP($I97,'Optotune lens DB'!$B$5:$I$25,MATCH('Optotune lens DB'!$I$4,'Optotune lens DB'!$B$4:$I$4,0),0),"")</f>
        <v/>
      </c>
      <c r="K97" s="3" t="s">
        <v>677</v>
      </c>
      <c r="M97" s="32" t="e">
        <f>VLOOKUP(C97,'Entocentric lens DB'!$B$6:$U$135,4,FALSE)</f>
        <v>#N/A</v>
      </c>
    </row>
    <row r="98" spans="2:13">
      <c r="B98" s="3" t="str">
        <f>IFERROR(VLOOKUP($C98,'Entocentric lens DB'!$B$6:$U$312,MATCH('Entocentric lens DB'!$C$4,'Entocentric lens DB'!$B$4:$U$4,0),0),"")</f>
        <v/>
      </c>
      <c r="C98" s="49" t="s">
        <v>770</v>
      </c>
      <c r="D98" s="35" t="str">
        <f>IFERROR(VLOOKUP($C98,'Entocentric lens DB'!$B$6:$U$312,MATCH('Entocentric lens DB'!$D$4,'Entocentric lens DB'!$B$4:$U$4,0),0),"")</f>
        <v/>
      </c>
      <c r="E98" s="35" t="str">
        <f>IFERROR(VLOOKUP($C98,'Entocentric lens DB'!$B$6:$U$312,MATCH('Entocentric lens DB'!$F$4,'Entocentric lens DB'!$B$4:$U$4,0),0),"")</f>
        <v/>
      </c>
      <c r="F98" s="35" t="str">
        <f>IFERROR(VLOOKUP($C98,'Entocentric lens DB'!$B$6:$U$312,MATCH('Entocentric lens DB'!$G$4,'Entocentric lens DB'!$B$4:$U$4,0),0),"")</f>
        <v/>
      </c>
      <c r="G98" s="35" t="str">
        <f>IFERROR(VLOOKUP($C98,'Entocentric lens DB'!$B$6:$U$312,MATCH('Entocentric lens DB'!$H$4,'Entocentric lens DB'!$B$4:$U$4,0),0),"")</f>
        <v/>
      </c>
      <c r="H98" s="35" t="str">
        <f>IFERROR(VLOOKUP($C98,'Entocentric lens DB'!$B$6:$U$312,MATCH('Entocentric lens DB'!$Q$4,'Entocentric lens DB'!$B$4:$U$4,0),0),"")</f>
        <v/>
      </c>
      <c r="I98" s="42" t="str">
        <f>IFERROR(VLOOKUP($C98,'Entocentric lens DB'!$B$6:$U$312,MATCH('Entocentric lens DB'!$R$4,'Entocentric lens DB'!$B$4:$U$4,0),0),"")</f>
        <v/>
      </c>
      <c r="J98" s="35" t="str">
        <f>IFERROR(VLOOKUP($I98,'Optotune lens DB'!$B$5:$I$25,MATCH('Optotune lens DB'!$I$4,'Optotune lens DB'!$B$4:$I$4,0),0),"")</f>
        <v/>
      </c>
      <c r="K98" s="3" t="s">
        <v>677</v>
      </c>
      <c r="M98" s="32" t="e">
        <f>VLOOKUP(C98,'Entocentric lens DB'!$B$6:$U$135,4,FALSE)</f>
        <v>#N/A</v>
      </c>
    </row>
    <row r="99" spans="2:13">
      <c r="B99" s="3" t="str">
        <f>IFERROR(VLOOKUP($C99,'Entocentric lens DB'!$B$6:$U$312,MATCH('Entocentric lens DB'!$C$4,'Entocentric lens DB'!$B$4:$U$4,0),0),"")</f>
        <v/>
      </c>
      <c r="C99" s="49" t="s">
        <v>771</v>
      </c>
      <c r="D99" s="35" t="str">
        <f>IFERROR(VLOOKUP($C99,'Entocentric lens DB'!$B$6:$U$312,MATCH('Entocentric lens DB'!$D$4,'Entocentric lens DB'!$B$4:$U$4,0),0),"")</f>
        <v/>
      </c>
      <c r="E99" s="35" t="str">
        <f>IFERROR(VLOOKUP($C99,'Entocentric lens DB'!$B$6:$U$312,MATCH('Entocentric lens DB'!$F$4,'Entocentric lens DB'!$B$4:$U$4,0),0),"")</f>
        <v/>
      </c>
      <c r="F99" s="35" t="str">
        <f>IFERROR(VLOOKUP($C99,'Entocentric lens DB'!$B$6:$U$312,MATCH('Entocentric lens DB'!$G$4,'Entocentric lens DB'!$B$4:$U$4,0),0),"")</f>
        <v/>
      </c>
      <c r="G99" s="35" t="str">
        <f>IFERROR(VLOOKUP($C99,'Entocentric lens DB'!$B$6:$U$312,MATCH('Entocentric lens DB'!$H$4,'Entocentric lens DB'!$B$4:$U$4,0),0),"")</f>
        <v/>
      </c>
      <c r="H99" s="35" t="str">
        <f>IFERROR(VLOOKUP($C99,'Entocentric lens DB'!$B$6:$U$312,MATCH('Entocentric lens DB'!$Q$4,'Entocentric lens DB'!$B$4:$U$4,0),0),"")</f>
        <v/>
      </c>
      <c r="I99" s="42" t="str">
        <f>IFERROR(VLOOKUP($C99,'Entocentric lens DB'!$B$6:$U$312,MATCH('Entocentric lens DB'!$R$4,'Entocentric lens DB'!$B$4:$U$4,0),0),"")</f>
        <v/>
      </c>
      <c r="J99" s="35" t="str">
        <f>IFERROR(VLOOKUP($I99,'Optotune lens DB'!$B$5:$I$25,MATCH('Optotune lens DB'!$I$4,'Optotune lens DB'!$B$4:$I$4,0),0),"")</f>
        <v/>
      </c>
      <c r="K99" s="3" t="s">
        <v>677</v>
      </c>
      <c r="M99" s="32" t="e">
        <f>VLOOKUP(C99,'Entocentric lens DB'!$B$6:$U$135,4,FALSE)</f>
        <v>#N/A</v>
      </c>
    </row>
    <row r="100" spans="2:13">
      <c r="B100" s="3" t="str">
        <f>IFERROR(VLOOKUP($C100,'Entocentric lens DB'!$B$6:$U$312,MATCH('Entocentric lens DB'!$C$4,'Entocentric lens DB'!$B$4:$U$4,0),0),"")</f>
        <v/>
      </c>
      <c r="C100" s="49" t="s">
        <v>772</v>
      </c>
      <c r="D100" s="35" t="str">
        <f>IFERROR(VLOOKUP($C100,'Entocentric lens DB'!$B$6:$U$312,MATCH('Entocentric lens DB'!$D$4,'Entocentric lens DB'!$B$4:$U$4,0),0),"")</f>
        <v/>
      </c>
      <c r="E100" s="35" t="str">
        <f>IFERROR(VLOOKUP($C100,'Entocentric lens DB'!$B$6:$U$312,MATCH('Entocentric lens DB'!$F$4,'Entocentric lens DB'!$B$4:$U$4,0),0),"")</f>
        <v/>
      </c>
      <c r="F100" s="35" t="str">
        <f>IFERROR(VLOOKUP($C100,'Entocentric lens DB'!$B$6:$U$312,MATCH('Entocentric lens DB'!$G$4,'Entocentric lens DB'!$B$4:$U$4,0),0),"")</f>
        <v/>
      </c>
      <c r="G100" s="35" t="str">
        <f>IFERROR(VLOOKUP($C100,'Entocentric lens DB'!$B$6:$U$312,MATCH('Entocentric lens DB'!$H$4,'Entocentric lens DB'!$B$4:$U$4,0),0),"")</f>
        <v/>
      </c>
      <c r="H100" s="35" t="str">
        <f>IFERROR(VLOOKUP($C100,'Entocentric lens DB'!$B$6:$U$312,MATCH('Entocentric lens DB'!$Q$4,'Entocentric lens DB'!$B$4:$U$4,0),0),"")</f>
        <v/>
      </c>
      <c r="I100" s="42" t="str">
        <f>IFERROR(VLOOKUP($C100,'Entocentric lens DB'!$B$6:$U$312,MATCH('Entocentric lens DB'!$R$4,'Entocentric lens DB'!$B$4:$U$4,0),0),"")</f>
        <v/>
      </c>
      <c r="J100" s="35" t="str">
        <f>IFERROR(VLOOKUP($I100,'Optotune lens DB'!$B$5:$I$25,MATCH('Optotune lens DB'!$I$4,'Optotune lens DB'!$B$4:$I$4,0),0),"")</f>
        <v/>
      </c>
      <c r="K100" s="3" t="s">
        <v>677</v>
      </c>
      <c r="M100" s="32" t="e">
        <f>VLOOKUP(C100,'Entocentric lens DB'!$B$6:$U$135,4,FALSE)</f>
        <v>#N/A</v>
      </c>
    </row>
    <row r="101" spans="2:13">
      <c r="B101" s="3" t="str">
        <f>IFERROR(VLOOKUP($C101,'Entocentric lens DB'!$B$6:$U$312,MATCH('Entocentric lens DB'!$C$4,'Entocentric lens DB'!$B$4:$U$4,0),0),"")</f>
        <v/>
      </c>
      <c r="C101" s="49" t="s">
        <v>773</v>
      </c>
      <c r="D101" s="35" t="str">
        <f>IFERROR(VLOOKUP($C101,'Entocentric lens DB'!$B$6:$U$312,MATCH('Entocentric lens DB'!$D$4,'Entocentric lens DB'!$B$4:$U$4,0),0),"")</f>
        <v/>
      </c>
      <c r="E101" s="35" t="str">
        <f>IFERROR(VLOOKUP($C101,'Entocentric lens DB'!$B$6:$U$312,MATCH('Entocentric lens DB'!$F$4,'Entocentric lens DB'!$B$4:$U$4,0),0),"")</f>
        <v/>
      </c>
      <c r="F101" s="35" t="str">
        <f>IFERROR(VLOOKUP($C101,'Entocentric lens DB'!$B$6:$U$312,MATCH('Entocentric lens DB'!$G$4,'Entocentric lens DB'!$B$4:$U$4,0),0),"")</f>
        <v/>
      </c>
      <c r="G101" s="35" t="str">
        <f>IFERROR(VLOOKUP($C101,'Entocentric lens DB'!$B$6:$U$312,MATCH('Entocentric lens DB'!$H$4,'Entocentric lens DB'!$B$4:$U$4,0),0),"")</f>
        <v/>
      </c>
      <c r="H101" s="35" t="str">
        <f>IFERROR(VLOOKUP($C101,'Entocentric lens DB'!$B$6:$U$312,MATCH('Entocentric lens DB'!$Q$4,'Entocentric lens DB'!$B$4:$U$4,0),0),"")</f>
        <v/>
      </c>
      <c r="I101" s="42" t="str">
        <f>IFERROR(VLOOKUP($C101,'Entocentric lens DB'!$B$6:$U$312,MATCH('Entocentric lens DB'!$R$4,'Entocentric lens DB'!$B$4:$U$4,0),0),"")</f>
        <v/>
      </c>
      <c r="J101" s="35" t="str">
        <f>IFERROR(VLOOKUP($I101,'Optotune lens DB'!$B$5:$I$25,MATCH('Optotune lens DB'!$I$4,'Optotune lens DB'!$B$4:$I$4,0),0),"")</f>
        <v/>
      </c>
      <c r="K101" s="3" t="s">
        <v>677</v>
      </c>
      <c r="M101" s="32" t="e">
        <f>VLOOKUP(C101,'Entocentric lens DB'!$B$6:$U$135,4,FALSE)</f>
        <v>#N/A</v>
      </c>
    </row>
    <row r="102" spans="2:13">
      <c r="B102" s="3" t="str">
        <f>IFERROR(VLOOKUP($C102,'Entocentric lens DB'!$B$6:$U$312,MATCH('Entocentric lens DB'!$C$4,'Entocentric lens DB'!$B$4:$U$4,0),0),"")</f>
        <v/>
      </c>
      <c r="C102" s="49" t="s">
        <v>774</v>
      </c>
      <c r="D102" s="35" t="str">
        <f>IFERROR(VLOOKUP($C102,'Entocentric lens DB'!$B$6:$U$312,MATCH('Entocentric lens DB'!$D$4,'Entocentric lens DB'!$B$4:$U$4,0),0),"")</f>
        <v/>
      </c>
      <c r="E102" s="35" t="str">
        <f>IFERROR(VLOOKUP($C102,'Entocentric lens DB'!$B$6:$U$312,MATCH('Entocentric lens DB'!$F$4,'Entocentric lens DB'!$B$4:$U$4,0),0),"")</f>
        <v/>
      </c>
      <c r="F102" s="35" t="str">
        <f>IFERROR(VLOOKUP($C102,'Entocentric lens DB'!$B$6:$U$312,MATCH('Entocentric lens DB'!$G$4,'Entocentric lens DB'!$B$4:$U$4,0),0),"")</f>
        <v/>
      </c>
      <c r="G102" s="35" t="str">
        <f>IFERROR(VLOOKUP($C102,'Entocentric lens DB'!$B$6:$U$312,MATCH('Entocentric lens DB'!$H$4,'Entocentric lens DB'!$B$4:$U$4,0),0),"")</f>
        <v/>
      </c>
      <c r="H102" s="35" t="str">
        <f>IFERROR(VLOOKUP($C102,'Entocentric lens DB'!$B$6:$U$312,MATCH('Entocentric lens DB'!$Q$4,'Entocentric lens DB'!$B$4:$U$4,0),0),"")</f>
        <v/>
      </c>
      <c r="I102" s="42" t="str">
        <f>IFERROR(VLOOKUP($C102,'Entocentric lens DB'!$B$6:$U$312,MATCH('Entocentric lens DB'!$R$4,'Entocentric lens DB'!$B$4:$U$4,0),0),"")</f>
        <v/>
      </c>
      <c r="J102" s="35" t="str">
        <f>IFERROR(VLOOKUP($I102,'Optotune lens DB'!$B$5:$I$25,MATCH('Optotune lens DB'!$I$4,'Optotune lens DB'!$B$4:$I$4,0),0),"")</f>
        <v/>
      </c>
      <c r="K102" s="3" t="s">
        <v>677</v>
      </c>
      <c r="M102" s="32" t="e">
        <f>VLOOKUP(C102,'Entocentric lens DB'!$B$6:$U$135,4,FALSE)</f>
        <v>#N/A</v>
      </c>
    </row>
    <row r="103" spans="2:13">
      <c r="B103" s="3" t="str">
        <f>IFERROR(VLOOKUP($C103,'Entocentric lens DB'!$B$6:$U$312,MATCH('Entocentric lens DB'!$C$4,'Entocentric lens DB'!$B$4:$U$4,0),0),"")</f>
        <v/>
      </c>
      <c r="C103" s="49" t="s">
        <v>775</v>
      </c>
      <c r="D103" s="35" t="str">
        <f>IFERROR(VLOOKUP($C103,'Entocentric lens DB'!$B$6:$U$312,MATCH('Entocentric lens DB'!$D$4,'Entocentric lens DB'!$B$4:$U$4,0),0),"")</f>
        <v/>
      </c>
      <c r="E103" s="35" t="str">
        <f>IFERROR(VLOOKUP($C103,'Entocentric lens DB'!$B$6:$U$312,MATCH('Entocentric lens DB'!$F$4,'Entocentric lens DB'!$B$4:$U$4,0),0),"")</f>
        <v/>
      </c>
      <c r="F103" s="35" t="str">
        <f>IFERROR(VLOOKUP($C103,'Entocentric lens DB'!$B$6:$U$312,MATCH('Entocentric lens DB'!$G$4,'Entocentric lens DB'!$B$4:$U$4,0),0),"")</f>
        <v/>
      </c>
      <c r="G103" s="35" t="str">
        <f>IFERROR(VLOOKUP($C103,'Entocentric lens DB'!$B$6:$U$312,MATCH('Entocentric lens DB'!$H$4,'Entocentric lens DB'!$B$4:$U$4,0),0),"")</f>
        <v/>
      </c>
      <c r="H103" s="35" t="str">
        <f>IFERROR(VLOOKUP($C103,'Entocentric lens DB'!$B$6:$U$312,MATCH('Entocentric lens DB'!$Q$4,'Entocentric lens DB'!$B$4:$U$4,0),0),"")</f>
        <v/>
      </c>
      <c r="I103" s="42" t="str">
        <f>IFERROR(VLOOKUP($C103,'Entocentric lens DB'!$B$6:$U$312,MATCH('Entocentric lens DB'!$R$4,'Entocentric lens DB'!$B$4:$U$4,0),0),"")</f>
        <v/>
      </c>
      <c r="J103" s="35" t="str">
        <f>IFERROR(VLOOKUP($I103,'Optotune lens DB'!$B$5:$I$25,MATCH('Optotune lens DB'!$I$4,'Optotune lens DB'!$B$4:$I$4,0),0),"")</f>
        <v/>
      </c>
      <c r="K103" s="3" t="s">
        <v>677</v>
      </c>
      <c r="M103" s="32" t="e">
        <f>VLOOKUP(C103,'Entocentric lens DB'!$B$6:$U$135,4,FALSE)</f>
        <v>#N/A</v>
      </c>
    </row>
    <row r="104" spans="2:13">
      <c r="B104" s="3" t="str">
        <f>IFERROR(VLOOKUP($C104,'Entocentric lens DB'!$B$6:$U$312,MATCH('Entocentric lens DB'!$C$4,'Entocentric lens DB'!$B$4:$U$4,0),0),"")</f>
        <v/>
      </c>
      <c r="C104" s="49" t="s">
        <v>776</v>
      </c>
      <c r="D104" s="35" t="str">
        <f>IFERROR(VLOOKUP($C104,'Entocentric lens DB'!$B$6:$U$312,MATCH('Entocentric lens DB'!$D$4,'Entocentric lens DB'!$B$4:$U$4,0),0),"")</f>
        <v/>
      </c>
      <c r="E104" s="35" t="str">
        <f>IFERROR(VLOOKUP($C104,'Entocentric lens DB'!$B$6:$U$312,MATCH('Entocentric lens DB'!$F$4,'Entocentric lens DB'!$B$4:$U$4,0),0),"")</f>
        <v/>
      </c>
      <c r="F104" s="35" t="str">
        <f>IFERROR(VLOOKUP($C104,'Entocentric lens DB'!$B$6:$U$312,MATCH('Entocentric lens DB'!$G$4,'Entocentric lens DB'!$B$4:$U$4,0),0),"")</f>
        <v/>
      </c>
      <c r="G104" s="35" t="str">
        <f>IFERROR(VLOOKUP($C104,'Entocentric lens DB'!$B$6:$U$312,MATCH('Entocentric lens DB'!$H$4,'Entocentric lens DB'!$B$4:$U$4,0),0),"")</f>
        <v/>
      </c>
      <c r="H104" s="35" t="str">
        <f>IFERROR(VLOOKUP($C104,'Entocentric lens DB'!$B$6:$U$312,MATCH('Entocentric lens DB'!$Q$4,'Entocentric lens DB'!$B$4:$U$4,0),0),"")</f>
        <v/>
      </c>
      <c r="I104" s="42" t="str">
        <f>IFERROR(VLOOKUP($C104,'Entocentric lens DB'!$B$6:$U$312,MATCH('Entocentric lens DB'!$R$4,'Entocentric lens DB'!$B$4:$U$4,0),0),"")</f>
        <v/>
      </c>
      <c r="J104" s="35" t="str">
        <f>IFERROR(VLOOKUP($I104,'Optotune lens DB'!$B$5:$I$25,MATCH('Optotune lens DB'!$I$4,'Optotune lens DB'!$B$4:$I$4,0),0),"")</f>
        <v/>
      </c>
      <c r="K104" s="3" t="s">
        <v>677</v>
      </c>
      <c r="M104" s="32" t="e">
        <f>VLOOKUP(C104,'Entocentric lens DB'!$B$6:$U$135,4,FALSE)</f>
        <v>#N/A</v>
      </c>
    </row>
    <row r="105" spans="2:13">
      <c r="B105" s="3" t="str">
        <f>IFERROR(VLOOKUP($C105,'Entocentric lens DB'!$B$6:$U$312,MATCH('Entocentric lens DB'!$C$4,'Entocentric lens DB'!$B$4:$U$4,0),0),"")</f>
        <v/>
      </c>
      <c r="C105" s="49" t="s">
        <v>777</v>
      </c>
      <c r="D105" s="35" t="str">
        <f>IFERROR(VLOOKUP($C105,'Entocentric lens DB'!$B$6:$U$312,MATCH('Entocentric lens DB'!$D$4,'Entocentric lens DB'!$B$4:$U$4,0),0),"")</f>
        <v/>
      </c>
      <c r="E105" s="35" t="str">
        <f>IFERROR(VLOOKUP($C105,'Entocentric lens DB'!$B$6:$U$312,MATCH('Entocentric lens DB'!$F$4,'Entocentric lens DB'!$B$4:$U$4,0),0),"")</f>
        <v/>
      </c>
      <c r="F105" s="35" t="str">
        <f>IFERROR(VLOOKUP($C105,'Entocentric lens DB'!$B$6:$U$312,MATCH('Entocentric lens DB'!$G$4,'Entocentric lens DB'!$B$4:$U$4,0),0),"")</f>
        <v/>
      </c>
      <c r="G105" s="35" t="str">
        <f>IFERROR(VLOOKUP($C105,'Entocentric lens DB'!$B$6:$U$312,MATCH('Entocentric lens DB'!$H$4,'Entocentric lens DB'!$B$4:$U$4,0),0),"")</f>
        <v/>
      </c>
      <c r="H105" s="35" t="str">
        <f>IFERROR(VLOOKUP($C105,'Entocentric lens DB'!$B$6:$U$312,MATCH('Entocentric lens DB'!$Q$4,'Entocentric lens DB'!$B$4:$U$4,0),0),"")</f>
        <v/>
      </c>
      <c r="I105" s="42" t="str">
        <f>IFERROR(VLOOKUP($C105,'Entocentric lens DB'!$B$6:$U$312,MATCH('Entocentric lens DB'!$R$4,'Entocentric lens DB'!$B$4:$U$4,0),0),"")</f>
        <v/>
      </c>
      <c r="J105" s="35" t="str">
        <f>IFERROR(VLOOKUP($I105,'Optotune lens DB'!$B$5:$I$25,MATCH('Optotune lens DB'!$I$4,'Optotune lens DB'!$B$4:$I$4,0),0),"")</f>
        <v/>
      </c>
      <c r="K105" s="3" t="s">
        <v>677</v>
      </c>
      <c r="M105" s="32" t="e">
        <f>VLOOKUP(C105,'Entocentric lens DB'!$B$6:$U$135,4,FALSE)</f>
        <v>#N/A</v>
      </c>
    </row>
    <row r="106" spans="2:13">
      <c r="B106" s="3" t="str">
        <f>IFERROR(VLOOKUP($C106,'Entocentric lens DB'!$B$6:$U$312,MATCH('Entocentric lens DB'!$C$4,'Entocentric lens DB'!$B$4:$U$4,0),0),"")</f>
        <v/>
      </c>
      <c r="C106" s="49" t="s">
        <v>778</v>
      </c>
      <c r="D106" s="35" t="str">
        <f>IFERROR(VLOOKUP($C106,'Entocentric lens DB'!$B$6:$U$312,MATCH('Entocentric lens DB'!$D$4,'Entocentric lens DB'!$B$4:$U$4,0),0),"")</f>
        <v/>
      </c>
      <c r="E106" s="35" t="str">
        <f>IFERROR(VLOOKUP($C106,'Entocentric lens DB'!$B$6:$U$312,MATCH('Entocentric lens DB'!$F$4,'Entocentric lens DB'!$B$4:$U$4,0),0),"")</f>
        <v/>
      </c>
      <c r="F106" s="35" t="str">
        <f>IFERROR(VLOOKUP($C106,'Entocentric lens DB'!$B$6:$U$312,MATCH('Entocentric lens DB'!$G$4,'Entocentric lens DB'!$B$4:$U$4,0),0),"")</f>
        <v/>
      </c>
      <c r="G106" s="35" t="str">
        <f>IFERROR(VLOOKUP($C106,'Entocentric lens DB'!$B$6:$U$312,MATCH('Entocentric lens DB'!$H$4,'Entocentric lens DB'!$B$4:$U$4,0),0),"")</f>
        <v/>
      </c>
      <c r="H106" s="35" t="str">
        <f>IFERROR(VLOOKUP($C106,'Entocentric lens DB'!$B$6:$U$312,MATCH('Entocentric lens DB'!$Q$4,'Entocentric lens DB'!$B$4:$U$4,0),0),"")</f>
        <v/>
      </c>
      <c r="I106" s="42" t="str">
        <f>IFERROR(VLOOKUP($C106,'Entocentric lens DB'!$B$6:$U$312,MATCH('Entocentric lens DB'!$R$4,'Entocentric lens DB'!$B$4:$U$4,0),0),"")</f>
        <v/>
      </c>
      <c r="J106" s="35" t="str">
        <f>IFERROR(VLOOKUP($I106,'Optotune lens DB'!$B$5:$I$25,MATCH('Optotune lens DB'!$I$4,'Optotune lens DB'!$B$4:$I$4,0),0),"")</f>
        <v/>
      </c>
      <c r="K106" s="3" t="s">
        <v>677</v>
      </c>
      <c r="M106" s="32" t="e">
        <f>VLOOKUP(C106,'Entocentric lens DB'!$B$6:$U$135,4,FALSE)</f>
        <v>#N/A</v>
      </c>
    </row>
    <row r="107" spans="2:13">
      <c r="B107" s="3" t="str">
        <f>IFERROR(VLOOKUP($C107,'Entocentric lens DB'!$B$6:$U$312,MATCH('Entocentric lens DB'!$C$4,'Entocentric lens DB'!$B$4:$U$4,0),0),"")</f>
        <v/>
      </c>
      <c r="C107" s="49" t="s">
        <v>779</v>
      </c>
      <c r="D107" s="35" t="str">
        <f>IFERROR(VLOOKUP($C107,'Entocentric lens DB'!$B$6:$U$312,MATCH('Entocentric lens DB'!$D$4,'Entocentric lens DB'!$B$4:$U$4,0),0),"")</f>
        <v/>
      </c>
      <c r="E107" s="35" t="str">
        <f>IFERROR(VLOOKUP($C107,'Entocentric lens DB'!$B$6:$U$312,MATCH('Entocentric lens DB'!$F$4,'Entocentric lens DB'!$B$4:$U$4,0),0),"")</f>
        <v/>
      </c>
      <c r="F107" s="35" t="str">
        <f>IFERROR(VLOOKUP($C107,'Entocentric lens DB'!$B$6:$U$312,MATCH('Entocentric lens DB'!$G$4,'Entocentric lens DB'!$B$4:$U$4,0),0),"")</f>
        <v/>
      </c>
      <c r="G107" s="35" t="str">
        <f>IFERROR(VLOOKUP($C107,'Entocentric lens DB'!$B$6:$U$312,MATCH('Entocentric lens DB'!$H$4,'Entocentric lens DB'!$B$4:$U$4,0),0),"")</f>
        <v/>
      </c>
      <c r="H107" s="35" t="str">
        <f>IFERROR(VLOOKUP($C107,'Entocentric lens DB'!$B$6:$U$312,MATCH('Entocentric lens DB'!$Q$4,'Entocentric lens DB'!$B$4:$U$4,0),0),"")</f>
        <v/>
      </c>
      <c r="I107" s="42" t="str">
        <f>IFERROR(VLOOKUP($C107,'Entocentric lens DB'!$B$6:$U$312,MATCH('Entocentric lens DB'!$R$4,'Entocentric lens DB'!$B$4:$U$4,0),0),"")</f>
        <v/>
      </c>
      <c r="J107" s="35" t="str">
        <f>IFERROR(VLOOKUP($I107,'Optotune lens DB'!$B$5:$I$25,MATCH('Optotune lens DB'!$I$4,'Optotune lens DB'!$B$4:$I$4,0),0),"")</f>
        <v/>
      </c>
      <c r="K107" s="3" t="s">
        <v>677</v>
      </c>
      <c r="M107" s="32" t="e">
        <f>VLOOKUP(C107,'Entocentric lens DB'!$B$6:$U$135,4,FALSE)</f>
        <v>#N/A</v>
      </c>
    </row>
    <row r="108" spans="2:13">
      <c r="B108" s="3" t="str">
        <f>IFERROR(VLOOKUP($C108,'Entocentric lens DB'!$B$6:$U$312,MATCH('Entocentric lens DB'!$C$4,'Entocentric lens DB'!$B$4:$U$4,0),0),"")</f>
        <v/>
      </c>
      <c r="C108" s="49" t="s">
        <v>780</v>
      </c>
      <c r="D108" s="35" t="str">
        <f>IFERROR(VLOOKUP($C108,'Entocentric lens DB'!$B$6:$U$312,MATCH('Entocentric lens DB'!$D$4,'Entocentric lens DB'!$B$4:$U$4,0),0),"")</f>
        <v/>
      </c>
      <c r="E108" s="35" t="str">
        <f>IFERROR(VLOOKUP($C108,'Entocentric lens DB'!$B$6:$U$312,MATCH('Entocentric lens DB'!$F$4,'Entocentric lens DB'!$B$4:$U$4,0),0),"")</f>
        <v/>
      </c>
      <c r="F108" s="35" t="str">
        <f>IFERROR(VLOOKUP($C108,'Entocentric lens DB'!$B$6:$U$312,MATCH('Entocentric lens DB'!$G$4,'Entocentric lens DB'!$B$4:$U$4,0),0),"")</f>
        <v/>
      </c>
      <c r="G108" s="35" t="str">
        <f>IFERROR(VLOOKUP($C108,'Entocentric lens DB'!$B$6:$U$312,MATCH('Entocentric lens DB'!$H$4,'Entocentric lens DB'!$B$4:$U$4,0),0),"")</f>
        <v/>
      </c>
      <c r="H108" s="35" t="str">
        <f>IFERROR(VLOOKUP($C108,'Entocentric lens DB'!$B$6:$U$312,MATCH('Entocentric lens DB'!$Q$4,'Entocentric lens DB'!$B$4:$U$4,0),0),"")</f>
        <v/>
      </c>
      <c r="I108" s="42" t="str">
        <f>IFERROR(VLOOKUP($C108,'Entocentric lens DB'!$B$6:$U$312,MATCH('Entocentric lens DB'!$R$4,'Entocentric lens DB'!$B$4:$U$4,0),0),"")</f>
        <v/>
      </c>
      <c r="J108" s="35" t="str">
        <f>IFERROR(VLOOKUP($I108,'Optotune lens DB'!$B$5:$I$25,MATCH('Optotune lens DB'!$I$4,'Optotune lens DB'!$B$4:$I$4,0),0),"")</f>
        <v/>
      </c>
      <c r="K108" s="3" t="s">
        <v>677</v>
      </c>
      <c r="M108" s="32" t="e">
        <f>VLOOKUP(C108,'Entocentric lens DB'!$B$6:$U$135,4,FALSE)</f>
        <v>#N/A</v>
      </c>
    </row>
    <row r="109" spans="2:13">
      <c r="B109" s="3" t="str">
        <f>IFERROR(VLOOKUP($C109,'Entocentric lens DB'!$B$6:$U$312,MATCH('Entocentric lens DB'!$C$4,'Entocentric lens DB'!$B$4:$U$4,0),0),"")</f>
        <v/>
      </c>
      <c r="C109" s="49" t="s">
        <v>781</v>
      </c>
      <c r="D109" s="35" t="str">
        <f>IFERROR(VLOOKUP($C109,'Entocentric lens DB'!$B$6:$U$312,MATCH('Entocentric lens DB'!$D$4,'Entocentric lens DB'!$B$4:$U$4,0),0),"")</f>
        <v/>
      </c>
      <c r="E109" s="35" t="str">
        <f>IFERROR(VLOOKUP($C109,'Entocentric lens DB'!$B$6:$U$312,MATCH('Entocentric lens DB'!$F$4,'Entocentric lens DB'!$B$4:$U$4,0),0),"")</f>
        <v/>
      </c>
      <c r="F109" s="35" t="str">
        <f>IFERROR(VLOOKUP($C109,'Entocentric lens DB'!$B$6:$U$312,MATCH('Entocentric lens DB'!$G$4,'Entocentric lens DB'!$B$4:$U$4,0),0),"")</f>
        <v/>
      </c>
      <c r="G109" s="35" t="str">
        <f>IFERROR(VLOOKUP($C109,'Entocentric lens DB'!$B$6:$U$312,MATCH('Entocentric lens DB'!$H$4,'Entocentric lens DB'!$B$4:$U$4,0),0),"")</f>
        <v/>
      </c>
      <c r="H109" s="35" t="str">
        <f>IFERROR(VLOOKUP($C109,'Entocentric lens DB'!$B$6:$U$312,MATCH('Entocentric lens DB'!$Q$4,'Entocentric lens DB'!$B$4:$U$4,0),0),"")</f>
        <v/>
      </c>
      <c r="I109" s="42" t="str">
        <f>IFERROR(VLOOKUP($C109,'Entocentric lens DB'!$B$6:$U$312,MATCH('Entocentric lens DB'!$R$4,'Entocentric lens DB'!$B$4:$U$4,0),0),"")</f>
        <v/>
      </c>
      <c r="J109" s="35" t="str">
        <f>IFERROR(VLOOKUP($I109,'Optotune lens DB'!$B$5:$I$25,MATCH('Optotune lens DB'!$I$4,'Optotune lens DB'!$B$4:$I$4,0),0),"")</f>
        <v/>
      </c>
      <c r="K109" s="3" t="s">
        <v>677</v>
      </c>
      <c r="M109" s="32" t="e">
        <f>VLOOKUP(C109,'Entocentric lens DB'!$B$6:$U$135,4,FALSE)</f>
        <v>#N/A</v>
      </c>
    </row>
    <row r="110" spans="2:13">
      <c r="B110" s="3" t="str">
        <f>IFERROR(VLOOKUP($C110,'Entocentric lens DB'!$B$6:$U$312,MATCH('Entocentric lens DB'!$C$4,'Entocentric lens DB'!$B$4:$U$4,0),0),"")</f>
        <v/>
      </c>
      <c r="C110" s="49" t="s">
        <v>782</v>
      </c>
      <c r="D110" s="35" t="str">
        <f>IFERROR(VLOOKUP($C110,'Entocentric lens DB'!$B$6:$U$312,MATCH('Entocentric lens DB'!$D$4,'Entocentric lens DB'!$B$4:$U$4,0),0),"")</f>
        <v/>
      </c>
      <c r="E110" s="35" t="str">
        <f>IFERROR(VLOOKUP($C110,'Entocentric lens DB'!$B$6:$U$312,MATCH('Entocentric lens DB'!$F$4,'Entocentric lens DB'!$B$4:$U$4,0),0),"")</f>
        <v/>
      </c>
      <c r="F110" s="35" t="str">
        <f>IFERROR(VLOOKUP($C110,'Entocentric lens DB'!$B$6:$U$312,MATCH('Entocentric lens DB'!$G$4,'Entocentric lens DB'!$B$4:$U$4,0),0),"")</f>
        <v/>
      </c>
      <c r="G110" s="35" t="str">
        <f>IFERROR(VLOOKUP($C110,'Entocentric lens DB'!$B$6:$U$312,MATCH('Entocentric lens DB'!$H$4,'Entocentric lens DB'!$B$4:$U$4,0),0),"")</f>
        <v/>
      </c>
      <c r="H110" s="35" t="str">
        <f>IFERROR(VLOOKUP($C110,'Entocentric lens DB'!$B$6:$U$312,MATCH('Entocentric lens DB'!$Q$4,'Entocentric lens DB'!$B$4:$U$4,0),0),"")</f>
        <v/>
      </c>
      <c r="I110" s="42" t="str">
        <f>IFERROR(VLOOKUP($C110,'Entocentric lens DB'!$B$6:$U$312,MATCH('Entocentric lens DB'!$R$4,'Entocentric lens DB'!$B$4:$U$4,0),0),"")</f>
        <v/>
      </c>
      <c r="J110" s="35" t="str">
        <f>IFERROR(VLOOKUP($I110,'Optotune lens DB'!$B$5:$I$25,MATCH('Optotune lens DB'!$I$4,'Optotune lens DB'!$B$4:$I$4,0),0),"")</f>
        <v/>
      </c>
      <c r="K110" s="3" t="s">
        <v>677</v>
      </c>
      <c r="M110" s="32" t="e">
        <f>VLOOKUP(C110,'Entocentric lens DB'!$B$6:$U$135,4,FALSE)</f>
        <v>#N/A</v>
      </c>
    </row>
    <row r="111" spans="2:13">
      <c r="B111" s="3" t="str">
        <f>IFERROR(VLOOKUP($C111,'Entocentric lens DB'!$B$6:$U$312,MATCH('Entocentric lens DB'!$C$4,'Entocentric lens DB'!$B$4:$U$4,0),0),"")</f>
        <v/>
      </c>
      <c r="C111" s="49" t="s">
        <v>783</v>
      </c>
      <c r="D111" s="35" t="str">
        <f>IFERROR(VLOOKUP($C111,'Entocentric lens DB'!$B$6:$U$312,MATCH('Entocentric lens DB'!$D$4,'Entocentric lens DB'!$B$4:$U$4,0),0),"")</f>
        <v/>
      </c>
      <c r="E111" s="35" t="str">
        <f>IFERROR(VLOOKUP($C111,'Entocentric lens DB'!$B$6:$U$312,MATCH('Entocentric lens DB'!$F$4,'Entocentric lens DB'!$B$4:$U$4,0),0),"")</f>
        <v/>
      </c>
      <c r="F111" s="35" t="str">
        <f>IFERROR(VLOOKUP($C111,'Entocentric lens DB'!$B$6:$U$312,MATCH('Entocentric lens DB'!$G$4,'Entocentric lens DB'!$B$4:$U$4,0),0),"")</f>
        <v/>
      </c>
      <c r="G111" s="35" t="str">
        <f>IFERROR(VLOOKUP($C111,'Entocentric lens DB'!$B$6:$U$312,MATCH('Entocentric lens DB'!$H$4,'Entocentric lens DB'!$B$4:$U$4,0),0),"")</f>
        <v/>
      </c>
      <c r="H111" s="35" t="str">
        <f>IFERROR(VLOOKUP($C111,'Entocentric lens DB'!$B$6:$U$312,MATCH('Entocentric lens DB'!$Q$4,'Entocentric lens DB'!$B$4:$U$4,0),0),"")</f>
        <v/>
      </c>
      <c r="I111" s="42" t="str">
        <f>IFERROR(VLOOKUP($C111,'Entocentric lens DB'!$B$6:$U$312,MATCH('Entocentric lens DB'!$R$4,'Entocentric lens DB'!$B$4:$U$4,0),0),"")</f>
        <v/>
      </c>
      <c r="J111" s="35" t="str">
        <f>IFERROR(VLOOKUP($I111,'Optotune lens DB'!$B$5:$I$25,MATCH('Optotune lens DB'!$I$4,'Optotune lens DB'!$B$4:$I$4,0),0),"")</f>
        <v/>
      </c>
      <c r="K111" s="3" t="s">
        <v>677</v>
      </c>
      <c r="M111" s="32" t="e">
        <f>VLOOKUP(C111,'Entocentric lens DB'!$B$6:$U$135,4,FALSE)</f>
        <v>#N/A</v>
      </c>
    </row>
    <row r="112" spans="2:13">
      <c r="B112" s="3" t="str">
        <f>IFERROR(VLOOKUP($C112,'Entocentric lens DB'!$B$6:$U$312,MATCH('Entocentric lens DB'!$C$4,'Entocentric lens DB'!$B$4:$U$4,0),0),"")</f>
        <v/>
      </c>
      <c r="C112" s="49" t="s">
        <v>784</v>
      </c>
      <c r="D112" s="35" t="str">
        <f>IFERROR(VLOOKUP($C112,'Entocentric lens DB'!$B$6:$U$312,MATCH('Entocentric lens DB'!$D$4,'Entocentric lens DB'!$B$4:$U$4,0),0),"")</f>
        <v/>
      </c>
      <c r="E112" s="35" t="str">
        <f>IFERROR(VLOOKUP($C112,'Entocentric lens DB'!$B$6:$U$312,MATCH('Entocentric lens DB'!$F$4,'Entocentric lens DB'!$B$4:$U$4,0),0),"")</f>
        <v/>
      </c>
      <c r="F112" s="35" t="str">
        <f>IFERROR(VLOOKUP($C112,'Entocentric lens DB'!$B$6:$U$312,MATCH('Entocentric lens DB'!$G$4,'Entocentric lens DB'!$B$4:$U$4,0),0),"")</f>
        <v/>
      </c>
      <c r="G112" s="35" t="str">
        <f>IFERROR(VLOOKUP($C112,'Entocentric lens DB'!$B$6:$U$312,MATCH('Entocentric lens DB'!$H$4,'Entocentric lens DB'!$B$4:$U$4,0),0),"")</f>
        <v/>
      </c>
      <c r="H112" s="35" t="str">
        <f>IFERROR(VLOOKUP($C112,'Entocentric lens DB'!$B$6:$U$312,MATCH('Entocentric lens DB'!$Q$4,'Entocentric lens DB'!$B$4:$U$4,0),0),"")</f>
        <v/>
      </c>
      <c r="I112" s="42" t="str">
        <f>IFERROR(VLOOKUP($C112,'Entocentric lens DB'!$B$6:$U$312,MATCH('Entocentric lens DB'!$R$4,'Entocentric lens DB'!$B$4:$U$4,0),0),"")</f>
        <v/>
      </c>
      <c r="J112" s="35" t="str">
        <f>IFERROR(VLOOKUP($I112,'Optotune lens DB'!$B$5:$I$25,MATCH('Optotune lens DB'!$I$4,'Optotune lens DB'!$B$4:$I$4,0),0),"")</f>
        <v/>
      </c>
      <c r="K112" s="3" t="s">
        <v>677</v>
      </c>
      <c r="M112" s="32" t="e">
        <f>VLOOKUP(C112,'Entocentric lens DB'!$B$6:$U$135,4,FALSE)</f>
        <v>#N/A</v>
      </c>
    </row>
    <row r="113" spans="2:13">
      <c r="B113" s="3" t="str">
        <f>IFERROR(VLOOKUP($C113,'Entocentric lens DB'!$B$6:$U$312,MATCH('Entocentric lens DB'!$C$4,'Entocentric lens DB'!$B$4:$U$4,0),0),"")</f>
        <v/>
      </c>
      <c r="C113" s="49" t="s">
        <v>785</v>
      </c>
      <c r="D113" s="35" t="str">
        <f>IFERROR(VLOOKUP($C113,'Entocentric lens DB'!$B$6:$U$312,MATCH('Entocentric lens DB'!$D$4,'Entocentric lens DB'!$B$4:$U$4,0),0),"")</f>
        <v/>
      </c>
      <c r="E113" s="35" t="str">
        <f>IFERROR(VLOOKUP($C113,'Entocentric lens DB'!$B$6:$U$312,MATCH('Entocentric lens DB'!$F$4,'Entocentric lens DB'!$B$4:$U$4,0),0),"")</f>
        <v/>
      </c>
      <c r="F113" s="35" t="str">
        <f>IFERROR(VLOOKUP($C113,'Entocentric lens DB'!$B$6:$U$312,MATCH('Entocentric lens DB'!$G$4,'Entocentric lens DB'!$B$4:$U$4,0),0),"")</f>
        <v/>
      </c>
      <c r="G113" s="35" t="str">
        <f>IFERROR(VLOOKUP($C113,'Entocentric lens DB'!$B$6:$U$312,MATCH('Entocentric lens DB'!$H$4,'Entocentric lens DB'!$B$4:$U$4,0),0),"")</f>
        <v/>
      </c>
      <c r="H113" s="35" t="str">
        <f>IFERROR(VLOOKUP($C113,'Entocentric lens DB'!$B$6:$U$312,MATCH('Entocentric lens DB'!$Q$4,'Entocentric lens DB'!$B$4:$U$4,0),0),"")</f>
        <v/>
      </c>
      <c r="I113" s="42" t="str">
        <f>IFERROR(VLOOKUP($C113,'Entocentric lens DB'!$B$6:$U$312,MATCH('Entocentric lens DB'!$R$4,'Entocentric lens DB'!$B$4:$U$4,0),0),"")</f>
        <v/>
      </c>
      <c r="J113" s="35" t="str">
        <f>IFERROR(VLOOKUP($I113,'Optotune lens DB'!$B$5:$I$25,MATCH('Optotune lens DB'!$I$4,'Optotune lens DB'!$B$4:$I$4,0),0),"")</f>
        <v/>
      </c>
      <c r="K113" s="3" t="s">
        <v>677</v>
      </c>
      <c r="M113" s="32" t="e">
        <f>VLOOKUP(C113,'Entocentric lens DB'!$B$6:$U$135,4,FALSE)</f>
        <v>#N/A</v>
      </c>
    </row>
    <row r="114" spans="2:13">
      <c r="B114" s="3" t="str">
        <f>IFERROR(VLOOKUP($C114,'Entocentric lens DB'!$B$6:$U$312,MATCH('Entocentric lens DB'!$C$4,'Entocentric lens DB'!$B$4:$U$4,0),0),"")</f>
        <v/>
      </c>
      <c r="C114" s="49" t="s">
        <v>786</v>
      </c>
      <c r="D114" s="35" t="str">
        <f>IFERROR(VLOOKUP($C114,'Entocentric lens DB'!$B$6:$U$312,MATCH('Entocentric lens DB'!$D$4,'Entocentric lens DB'!$B$4:$U$4,0),0),"")</f>
        <v/>
      </c>
      <c r="E114" s="35" t="str">
        <f>IFERROR(VLOOKUP($C114,'Entocentric lens DB'!$B$6:$U$312,MATCH('Entocentric lens DB'!$F$4,'Entocentric lens DB'!$B$4:$U$4,0),0),"")</f>
        <v/>
      </c>
      <c r="F114" s="35" t="str">
        <f>IFERROR(VLOOKUP($C114,'Entocentric lens DB'!$B$6:$U$312,MATCH('Entocentric lens DB'!$G$4,'Entocentric lens DB'!$B$4:$U$4,0),0),"")</f>
        <v/>
      </c>
      <c r="G114" s="35" t="str">
        <f>IFERROR(VLOOKUP($C114,'Entocentric lens DB'!$B$6:$U$312,MATCH('Entocentric lens DB'!$H$4,'Entocentric lens DB'!$B$4:$U$4,0),0),"")</f>
        <v/>
      </c>
      <c r="H114" s="35" t="str">
        <f>IFERROR(VLOOKUP($C114,'Entocentric lens DB'!$B$6:$U$312,MATCH('Entocentric lens DB'!$Q$4,'Entocentric lens DB'!$B$4:$U$4,0),0),"")</f>
        <v/>
      </c>
      <c r="I114" s="42" t="str">
        <f>IFERROR(VLOOKUP($C114,'Entocentric lens DB'!$B$6:$U$312,MATCH('Entocentric lens DB'!$R$4,'Entocentric lens DB'!$B$4:$U$4,0),0),"")</f>
        <v/>
      </c>
      <c r="J114" s="35" t="str">
        <f>IFERROR(VLOOKUP($I114,'Optotune lens DB'!$B$5:$I$25,MATCH('Optotune lens DB'!$I$4,'Optotune lens DB'!$B$4:$I$4,0),0),"")</f>
        <v/>
      </c>
      <c r="K114" s="3" t="s">
        <v>677</v>
      </c>
      <c r="M114" s="32" t="e">
        <f>VLOOKUP(C114,'Entocentric lens DB'!$B$6:$U$135,4,FALSE)</f>
        <v>#N/A</v>
      </c>
    </row>
    <row r="115" spans="2:13">
      <c r="B115" s="3" t="str">
        <f>IFERROR(VLOOKUP($C115,'Entocentric lens DB'!$B$6:$U$312,MATCH('Entocentric lens DB'!$C$4,'Entocentric lens DB'!$B$4:$U$4,0),0),"")</f>
        <v/>
      </c>
      <c r="C115" s="49" t="s">
        <v>787</v>
      </c>
      <c r="D115" s="35" t="str">
        <f>IFERROR(VLOOKUP($C115,'Entocentric lens DB'!$B$6:$U$312,MATCH('Entocentric lens DB'!$D$4,'Entocentric lens DB'!$B$4:$U$4,0),0),"")</f>
        <v/>
      </c>
      <c r="E115" s="35" t="str">
        <f>IFERROR(VLOOKUP($C115,'Entocentric lens DB'!$B$6:$U$312,MATCH('Entocentric lens DB'!$F$4,'Entocentric lens DB'!$B$4:$U$4,0),0),"")</f>
        <v/>
      </c>
      <c r="F115" s="35" t="str">
        <f>IFERROR(VLOOKUP($C115,'Entocentric lens DB'!$B$6:$U$312,MATCH('Entocentric lens DB'!$G$4,'Entocentric lens DB'!$B$4:$U$4,0),0),"")</f>
        <v/>
      </c>
      <c r="G115" s="35" t="str">
        <f>IFERROR(VLOOKUP($C115,'Entocentric lens DB'!$B$6:$U$312,MATCH('Entocentric lens DB'!$H$4,'Entocentric lens DB'!$B$4:$U$4,0),0),"")</f>
        <v/>
      </c>
      <c r="H115" s="35" t="str">
        <f>IFERROR(VLOOKUP($C115,'Entocentric lens DB'!$B$6:$U$312,MATCH('Entocentric lens DB'!$Q$4,'Entocentric lens DB'!$B$4:$U$4,0),0),"")</f>
        <v/>
      </c>
      <c r="I115" s="42" t="str">
        <f>IFERROR(VLOOKUP($C115,'Entocentric lens DB'!$B$6:$U$312,MATCH('Entocentric lens DB'!$R$4,'Entocentric lens DB'!$B$4:$U$4,0),0),"")</f>
        <v/>
      </c>
      <c r="J115" s="35" t="str">
        <f>IFERROR(VLOOKUP($I115,'Optotune lens DB'!$B$5:$I$25,MATCH('Optotune lens DB'!$I$4,'Optotune lens DB'!$B$4:$I$4,0),0),"")</f>
        <v/>
      </c>
      <c r="K115" s="3" t="s">
        <v>677</v>
      </c>
      <c r="M115" s="32" t="e">
        <f>VLOOKUP(C115,'Entocentric lens DB'!$B$6:$U$135,4,FALSE)</f>
        <v>#N/A</v>
      </c>
    </row>
    <row r="116" spans="2:13">
      <c r="B116" s="3" t="str">
        <f>IFERROR(VLOOKUP($C116,'Entocentric lens DB'!$B$6:$U$312,MATCH('Entocentric lens DB'!$C$4,'Entocentric lens DB'!$B$4:$U$4,0),0),"")</f>
        <v/>
      </c>
      <c r="C116" s="49" t="s">
        <v>788</v>
      </c>
      <c r="D116" s="35" t="str">
        <f>IFERROR(VLOOKUP($C116,'Entocentric lens DB'!$B$6:$U$312,MATCH('Entocentric lens DB'!$D$4,'Entocentric lens DB'!$B$4:$U$4,0),0),"")</f>
        <v/>
      </c>
      <c r="E116" s="35" t="str">
        <f>IFERROR(VLOOKUP($C116,'Entocentric lens DB'!$B$6:$U$312,MATCH('Entocentric lens DB'!$F$4,'Entocentric lens DB'!$B$4:$U$4,0),0),"")</f>
        <v/>
      </c>
      <c r="F116" s="35" t="str">
        <f>IFERROR(VLOOKUP($C116,'Entocentric lens DB'!$B$6:$U$312,MATCH('Entocentric lens DB'!$G$4,'Entocentric lens DB'!$B$4:$U$4,0),0),"")</f>
        <v/>
      </c>
      <c r="G116" s="35" t="str">
        <f>IFERROR(VLOOKUP($C116,'Entocentric lens DB'!$B$6:$U$312,MATCH('Entocentric lens DB'!$H$4,'Entocentric lens DB'!$B$4:$U$4,0),0),"")</f>
        <v/>
      </c>
      <c r="H116" s="35" t="str">
        <f>IFERROR(VLOOKUP($C116,'Entocentric lens DB'!$B$6:$U$312,MATCH('Entocentric lens DB'!$Q$4,'Entocentric lens DB'!$B$4:$U$4,0),0),"")</f>
        <v/>
      </c>
      <c r="I116" s="42" t="str">
        <f>IFERROR(VLOOKUP($C116,'Entocentric lens DB'!$B$6:$U$312,MATCH('Entocentric lens DB'!$R$4,'Entocentric lens DB'!$B$4:$U$4,0),0),"")</f>
        <v/>
      </c>
      <c r="J116" s="35" t="str">
        <f>IFERROR(VLOOKUP($I116,'Optotune lens DB'!$B$5:$I$25,MATCH('Optotune lens DB'!$I$4,'Optotune lens DB'!$B$4:$I$4,0),0),"")</f>
        <v/>
      </c>
      <c r="K116" s="3" t="s">
        <v>677</v>
      </c>
      <c r="M116" s="32" t="e">
        <f>VLOOKUP(C116,'Entocentric lens DB'!$B$6:$U$135,4,FALSE)</f>
        <v>#N/A</v>
      </c>
    </row>
    <row r="117" spans="2:13">
      <c r="B117" s="3" t="str">
        <f>IFERROR(VLOOKUP($C117,'Entocentric lens DB'!$B$6:$U$312,MATCH('Entocentric lens DB'!$C$4,'Entocentric lens DB'!$B$4:$U$4,0),0),"")</f>
        <v/>
      </c>
      <c r="C117" s="49" t="s">
        <v>789</v>
      </c>
      <c r="D117" s="35" t="str">
        <f>IFERROR(VLOOKUP($C117,'Entocentric lens DB'!$B$6:$U$312,MATCH('Entocentric lens DB'!$D$4,'Entocentric lens DB'!$B$4:$U$4,0),0),"")</f>
        <v/>
      </c>
      <c r="E117" s="35" t="str">
        <f>IFERROR(VLOOKUP($C117,'Entocentric lens DB'!$B$6:$U$312,MATCH('Entocentric lens DB'!$F$4,'Entocentric lens DB'!$B$4:$U$4,0),0),"")</f>
        <v/>
      </c>
      <c r="F117" s="35" t="str">
        <f>IFERROR(VLOOKUP($C117,'Entocentric lens DB'!$B$6:$U$312,MATCH('Entocentric lens DB'!$G$4,'Entocentric lens DB'!$B$4:$U$4,0),0),"")</f>
        <v/>
      </c>
      <c r="G117" s="35" t="str">
        <f>IFERROR(VLOOKUP($C117,'Entocentric lens DB'!$B$6:$U$312,MATCH('Entocentric lens DB'!$H$4,'Entocentric lens DB'!$B$4:$U$4,0),0),"")</f>
        <v/>
      </c>
      <c r="H117" s="35" t="str">
        <f>IFERROR(VLOOKUP($C117,'Entocentric lens DB'!$B$6:$U$312,MATCH('Entocentric lens DB'!$Q$4,'Entocentric lens DB'!$B$4:$U$4,0),0),"")</f>
        <v/>
      </c>
      <c r="I117" s="42" t="str">
        <f>IFERROR(VLOOKUP($C117,'Entocentric lens DB'!$B$6:$U$312,MATCH('Entocentric lens DB'!$R$4,'Entocentric lens DB'!$B$4:$U$4,0),0),"")</f>
        <v/>
      </c>
      <c r="J117" s="35" t="str">
        <f>IFERROR(VLOOKUP($I117,'Optotune lens DB'!$B$5:$I$25,MATCH('Optotune lens DB'!$I$4,'Optotune lens DB'!$B$4:$I$4,0),0),"")</f>
        <v/>
      </c>
      <c r="K117" s="3" t="s">
        <v>677</v>
      </c>
      <c r="M117" s="32" t="e">
        <f>VLOOKUP(C117,'Entocentric lens DB'!$B$6:$U$135,4,FALSE)</f>
        <v>#N/A</v>
      </c>
    </row>
    <row r="118" spans="2:13">
      <c r="B118" s="3" t="str">
        <f>IFERROR(VLOOKUP($C118,'Entocentric lens DB'!$B$6:$U$312,MATCH('Entocentric lens DB'!$C$4,'Entocentric lens DB'!$B$4:$U$4,0),0),"")</f>
        <v/>
      </c>
      <c r="C118" s="49" t="s">
        <v>790</v>
      </c>
      <c r="D118" s="35" t="str">
        <f>IFERROR(VLOOKUP($C118,'Entocentric lens DB'!$B$6:$U$312,MATCH('Entocentric lens DB'!$D$4,'Entocentric lens DB'!$B$4:$U$4,0),0),"")</f>
        <v/>
      </c>
      <c r="E118" s="35" t="str">
        <f>IFERROR(VLOOKUP($C118,'Entocentric lens DB'!$B$6:$U$312,MATCH('Entocentric lens DB'!$F$4,'Entocentric lens DB'!$B$4:$U$4,0),0),"")</f>
        <v/>
      </c>
      <c r="F118" s="35" t="str">
        <f>IFERROR(VLOOKUP($C118,'Entocentric lens DB'!$B$6:$U$312,MATCH('Entocentric lens DB'!$G$4,'Entocentric lens DB'!$B$4:$U$4,0),0),"")</f>
        <v/>
      </c>
      <c r="G118" s="35" t="str">
        <f>IFERROR(VLOOKUP($C118,'Entocentric lens DB'!$B$6:$U$312,MATCH('Entocentric lens DB'!$H$4,'Entocentric lens DB'!$B$4:$U$4,0),0),"")</f>
        <v/>
      </c>
      <c r="H118" s="35" t="str">
        <f>IFERROR(VLOOKUP($C118,'Entocentric lens DB'!$B$6:$U$312,MATCH('Entocentric lens DB'!$Q$4,'Entocentric lens DB'!$B$4:$U$4,0),0),"")</f>
        <v/>
      </c>
      <c r="I118" s="42" t="str">
        <f>IFERROR(VLOOKUP($C118,'Entocentric lens DB'!$B$6:$U$312,MATCH('Entocentric lens DB'!$R$4,'Entocentric lens DB'!$B$4:$U$4,0),0),"")</f>
        <v/>
      </c>
      <c r="J118" s="35" t="str">
        <f>IFERROR(VLOOKUP($I118,'Optotune lens DB'!$B$5:$I$25,MATCH('Optotune lens DB'!$I$4,'Optotune lens DB'!$B$4:$I$4,0),0),"")</f>
        <v/>
      </c>
      <c r="K118" s="3" t="s">
        <v>677</v>
      </c>
      <c r="M118" s="32" t="e">
        <f>VLOOKUP(C118,'Entocentric lens DB'!$B$6:$U$135,4,FALSE)</f>
        <v>#N/A</v>
      </c>
    </row>
    <row r="119" spans="2:13">
      <c r="B119" s="3" t="str">
        <f>IFERROR(VLOOKUP($C119,'Entocentric lens DB'!$B$6:$U$312,MATCH('Entocentric lens DB'!$C$4,'Entocentric lens DB'!$B$4:$U$4,0),0),"")</f>
        <v/>
      </c>
      <c r="C119" s="49" t="s">
        <v>791</v>
      </c>
      <c r="D119" s="35" t="str">
        <f>IFERROR(VLOOKUP($C119,'Entocentric lens DB'!$B$6:$U$312,MATCH('Entocentric lens DB'!$D$4,'Entocentric lens DB'!$B$4:$U$4,0),0),"")</f>
        <v/>
      </c>
      <c r="E119" s="35" t="str">
        <f>IFERROR(VLOOKUP($C119,'Entocentric lens DB'!$B$6:$U$312,MATCH('Entocentric lens DB'!$F$4,'Entocentric lens DB'!$B$4:$U$4,0),0),"")</f>
        <v/>
      </c>
      <c r="F119" s="35" t="str">
        <f>IFERROR(VLOOKUP($C119,'Entocentric lens DB'!$B$6:$U$312,MATCH('Entocentric lens DB'!$G$4,'Entocentric lens DB'!$B$4:$U$4,0),0),"")</f>
        <v/>
      </c>
      <c r="G119" s="35" t="str">
        <f>IFERROR(VLOOKUP($C119,'Entocentric lens DB'!$B$6:$U$312,MATCH('Entocentric lens DB'!$H$4,'Entocentric lens DB'!$B$4:$U$4,0),0),"")</f>
        <v/>
      </c>
      <c r="H119" s="35" t="str">
        <f>IFERROR(VLOOKUP($C119,'Entocentric lens DB'!$B$6:$U$312,MATCH('Entocentric lens DB'!$Q$4,'Entocentric lens DB'!$B$4:$U$4,0),0),"")</f>
        <v/>
      </c>
      <c r="I119" s="42" t="str">
        <f>IFERROR(VLOOKUP($C119,'Entocentric lens DB'!$B$6:$U$312,MATCH('Entocentric lens DB'!$R$4,'Entocentric lens DB'!$B$4:$U$4,0),0),"")</f>
        <v/>
      </c>
      <c r="J119" s="35" t="str">
        <f>IFERROR(VLOOKUP($I119,'Optotune lens DB'!$B$5:$I$25,MATCH('Optotune lens DB'!$I$4,'Optotune lens DB'!$B$4:$I$4,0),0),"")</f>
        <v/>
      </c>
      <c r="K119" s="3" t="s">
        <v>677</v>
      </c>
      <c r="M119" s="32" t="e">
        <f>VLOOKUP(C119,'Entocentric lens DB'!$B$6:$U$135,4,FALSE)</f>
        <v>#N/A</v>
      </c>
    </row>
    <row r="120" spans="2:13">
      <c r="B120" s="3" t="str">
        <f>IFERROR(VLOOKUP($C120,'Entocentric lens DB'!$B$6:$U$312,MATCH('Entocentric lens DB'!$C$4,'Entocentric lens DB'!$B$4:$U$4,0),0),"")</f>
        <v/>
      </c>
      <c r="C120" s="49" t="s">
        <v>792</v>
      </c>
      <c r="D120" s="35" t="str">
        <f>IFERROR(VLOOKUP($C120,'Entocentric lens DB'!$B$6:$U$312,MATCH('Entocentric lens DB'!$D$4,'Entocentric lens DB'!$B$4:$U$4,0),0),"")</f>
        <v/>
      </c>
      <c r="E120" s="35" t="str">
        <f>IFERROR(VLOOKUP($C120,'Entocentric lens DB'!$B$6:$U$312,MATCH('Entocentric lens DB'!$F$4,'Entocentric lens DB'!$B$4:$U$4,0),0),"")</f>
        <v/>
      </c>
      <c r="F120" s="35" t="str">
        <f>IFERROR(VLOOKUP($C120,'Entocentric lens DB'!$B$6:$U$312,MATCH('Entocentric lens DB'!$G$4,'Entocentric lens DB'!$B$4:$U$4,0),0),"")</f>
        <v/>
      </c>
      <c r="G120" s="35" t="str">
        <f>IFERROR(VLOOKUP($C120,'Entocentric lens DB'!$B$6:$U$312,MATCH('Entocentric lens DB'!$H$4,'Entocentric lens DB'!$B$4:$U$4,0),0),"")</f>
        <v/>
      </c>
      <c r="H120" s="35" t="str">
        <f>IFERROR(VLOOKUP($C120,'Entocentric lens DB'!$B$6:$U$312,MATCH('Entocentric lens DB'!$Q$4,'Entocentric lens DB'!$B$4:$U$4,0),0),"")</f>
        <v/>
      </c>
      <c r="I120" s="42" t="str">
        <f>IFERROR(VLOOKUP($C120,'Entocentric lens DB'!$B$6:$U$312,MATCH('Entocentric lens DB'!$R$4,'Entocentric lens DB'!$B$4:$U$4,0),0),"")</f>
        <v/>
      </c>
      <c r="J120" s="35" t="str">
        <f>IFERROR(VLOOKUP($I120,'Optotune lens DB'!$B$5:$I$25,MATCH('Optotune lens DB'!$I$4,'Optotune lens DB'!$B$4:$I$4,0),0),"")</f>
        <v/>
      </c>
      <c r="K120" s="3" t="s">
        <v>677</v>
      </c>
      <c r="M120" s="32" t="e">
        <f>VLOOKUP(C120,'Entocentric lens DB'!$B$6:$U$135,4,FALSE)</f>
        <v>#N/A</v>
      </c>
    </row>
    <row r="121" spans="2:13">
      <c r="B121" s="3" t="str">
        <f>IFERROR(VLOOKUP($C121,'Entocentric lens DB'!$B$6:$U$312,MATCH('Entocentric lens DB'!$C$4,'Entocentric lens DB'!$B$4:$U$4,0),0),"")</f>
        <v/>
      </c>
      <c r="C121" s="49" t="s">
        <v>793</v>
      </c>
      <c r="D121" s="35" t="str">
        <f>IFERROR(VLOOKUP($C121,'Entocentric lens DB'!$B$6:$U$312,MATCH('Entocentric lens DB'!$D$4,'Entocentric lens DB'!$B$4:$U$4,0),0),"")</f>
        <v/>
      </c>
      <c r="E121" s="35" t="str">
        <f>IFERROR(VLOOKUP($C121,'Entocentric lens DB'!$B$6:$U$312,MATCH('Entocentric lens DB'!$F$4,'Entocentric lens DB'!$B$4:$U$4,0),0),"")</f>
        <v/>
      </c>
      <c r="F121" s="35" t="str">
        <f>IFERROR(VLOOKUP($C121,'Entocentric lens DB'!$B$6:$U$312,MATCH('Entocentric lens DB'!$G$4,'Entocentric lens DB'!$B$4:$U$4,0),0),"")</f>
        <v/>
      </c>
      <c r="G121" s="35" t="str">
        <f>IFERROR(VLOOKUP($C121,'Entocentric lens DB'!$B$6:$U$312,MATCH('Entocentric lens DB'!$H$4,'Entocentric lens DB'!$B$4:$U$4,0),0),"")</f>
        <v/>
      </c>
      <c r="H121" s="35" t="str">
        <f>IFERROR(VLOOKUP($C121,'Entocentric lens DB'!$B$6:$U$312,MATCH('Entocentric lens DB'!$Q$4,'Entocentric lens DB'!$B$4:$U$4,0),0),"")</f>
        <v/>
      </c>
      <c r="I121" s="42" t="str">
        <f>IFERROR(VLOOKUP($C121,'Entocentric lens DB'!$B$6:$U$312,MATCH('Entocentric lens DB'!$R$4,'Entocentric lens DB'!$B$4:$U$4,0),0),"")</f>
        <v/>
      </c>
      <c r="J121" s="35" t="str">
        <f>IFERROR(VLOOKUP($I121,'Optotune lens DB'!$B$5:$I$25,MATCH('Optotune lens DB'!$I$4,'Optotune lens DB'!$B$4:$I$4,0),0),"")</f>
        <v/>
      </c>
      <c r="K121" s="3" t="s">
        <v>677</v>
      </c>
      <c r="M121" s="32" t="e">
        <f>VLOOKUP(C121,'Entocentric lens DB'!$B$6:$U$135,4,FALSE)</f>
        <v>#N/A</v>
      </c>
    </row>
    <row r="122" spans="2:13">
      <c r="B122" s="3" t="str">
        <f>IFERROR(VLOOKUP($C122,'Entocentric lens DB'!$B$6:$U$312,MATCH('Entocentric lens DB'!$C$4,'Entocentric lens DB'!$B$4:$U$4,0),0),"")</f>
        <v/>
      </c>
      <c r="C122" s="49" t="s">
        <v>794</v>
      </c>
      <c r="D122" s="35" t="str">
        <f>IFERROR(VLOOKUP($C122,'Entocentric lens DB'!$B$6:$U$312,MATCH('Entocentric lens DB'!$D$4,'Entocentric lens DB'!$B$4:$U$4,0),0),"")</f>
        <v/>
      </c>
      <c r="E122" s="35" t="str">
        <f>IFERROR(VLOOKUP($C122,'Entocentric lens DB'!$B$6:$U$312,MATCH('Entocentric lens DB'!$F$4,'Entocentric lens DB'!$B$4:$U$4,0),0),"")</f>
        <v/>
      </c>
      <c r="F122" s="35" t="str">
        <f>IFERROR(VLOOKUP($C122,'Entocentric lens DB'!$B$6:$U$312,MATCH('Entocentric lens DB'!$G$4,'Entocentric lens DB'!$B$4:$U$4,0),0),"")</f>
        <v/>
      </c>
      <c r="G122" s="35" t="str">
        <f>IFERROR(VLOOKUP($C122,'Entocentric lens DB'!$B$6:$U$312,MATCH('Entocentric lens DB'!$H$4,'Entocentric lens DB'!$B$4:$U$4,0),0),"")</f>
        <v/>
      </c>
      <c r="H122" s="35" t="str">
        <f>IFERROR(VLOOKUP($C122,'Entocentric lens DB'!$B$6:$U$312,MATCH('Entocentric lens DB'!$Q$4,'Entocentric lens DB'!$B$4:$U$4,0),0),"")</f>
        <v/>
      </c>
      <c r="I122" s="42" t="str">
        <f>IFERROR(VLOOKUP($C122,'Entocentric lens DB'!$B$6:$U$312,MATCH('Entocentric lens DB'!$R$4,'Entocentric lens DB'!$B$4:$U$4,0),0),"")</f>
        <v/>
      </c>
      <c r="J122" s="35" t="str">
        <f>IFERROR(VLOOKUP($I122,'Optotune lens DB'!$B$5:$I$25,MATCH('Optotune lens DB'!$I$4,'Optotune lens DB'!$B$4:$I$4,0),0),"")</f>
        <v/>
      </c>
      <c r="K122" s="3" t="s">
        <v>677</v>
      </c>
      <c r="M122" s="32" t="e">
        <f>VLOOKUP(C122,'Entocentric lens DB'!$B$6:$U$135,4,FALSE)</f>
        <v>#N/A</v>
      </c>
    </row>
    <row r="123" spans="2:13">
      <c r="B123" s="3" t="str">
        <f>IFERROR(VLOOKUP($C123,'Entocentric lens DB'!$B$6:$U$312,MATCH('Entocentric lens DB'!$C$4,'Entocentric lens DB'!$B$4:$U$4,0),0),"")</f>
        <v/>
      </c>
      <c r="C123" s="49" t="s">
        <v>795</v>
      </c>
      <c r="D123" s="35" t="str">
        <f>IFERROR(VLOOKUP($C123,'Entocentric lens DB'!$B$6:$U$312,MATCH('Entocentric lens DB'!$D$4,'Entocentric lens DB'!$B$4:$U$4,0),0),"")</f>
        <v/>
      </c>
      <c r="E123" s="35" t="str">
        <f>IFERROR(VLOOKUP($C123,'Entocentric lens DB'!$B$6:$U$312,MATCH('Entocentric lens DB'!$F$4,'Entocentric lens DB'!$B$4:$U$4,0),0),"")</f>
        <v/>
      </c>
      <c r="F123" s="35" t="str">
        <f>IFERROR(VLOOKUP($C123,'Entocentric lens DB'!$B$6:$U$312,MATCH('Entocentric lens DB'!$G$4,'Entocentric lens DB'!$B$4:$U$4,0),0),"")</f>
        <v/>
      </c>
      <c r="G123" s="35" t="str">
        <f>IFERROR(VLOOKUP($C123,'Entocentric lens DB'!$B$6:$U$312,MATCH('Entocentric lens DB'!$H$4,'Entocentric lens DB'!$B$4:$U$4,0),0),"")</f>
        <v/>
      </c>
      <c r="H123" s="35" t="str">
        <f>IFERROR(VLOOKUP($C123,'Entocentric lens DB'!$B$6:$U$312,MATCH('Entocentric lens DB'!$Q$4,'Entocentric lens DB'!$B$4:$U$4,0),0),"")</f>
        <v/>
      </c>
      <c r="I123" s="42" t="str">
        <f>IFERROR(VLOOKUP($C123,'Entocentric lens DB'!$B$6:$U$312,MATCH('Entocentric lens DB'!$R$4,'Entocentric lens DB'!$B$4:$U$4,0),0),"")</f>
        <v/>
      </c>
      <c r="J123" s="35" t="str">
        <f>IFERROR(VLOOKUP($I123,'Optotune lens DB'!$B$5:$I$25,MATCH('Optotune lens DB'!$I$4,'Optotune lens DB'!$B$4:$I$4,0),0),"")</f>
        <v/>
      </c>
      <c r="K123" s="3" t="s">
        <v>677</v>
      </c>
      <c r="M123" s="32" t="e">
        <f>VLOOKUP(C123,'Entocentric lens DB'!$B$6:$U$135,4,FALSE)</f>
        <v>#N/A</v>
      </c>
    </row>
    <row r="124" spans="2:13">
      <c r="B124" s="3" t="str">
        <f>IFERROR(VLOOKUP($C124,'Entocentric lens DB'!$B$6:$U$312,MATCH('Entocentric lens DB'!$C$4,'Entocentric lens DB'!$B$4:$U$4,0),0),"")</f>
        <v/>
      </c>
      <c r="C124" s="49" t="s">
        <v>796</v>
      </c>
      <c r="D124" s="35" t="str">
        <f>IFERROR(VLOOKUP($C124,'Entocentric lens DB'!$B$6:$U$312,MATCH('Entocentric lens DB'!$D$4,'Entocentric lens DB'!$B$4:$U$4,0),0),"")</f>
        <v/>
      </c>
      <c r="E124" s="35" t="str">
        <f>IFERROR(VLOOKUP($C124,'Entocentric lens DB'!$B$6:$U$312,MATCH('Entocentric lens DB'!$F$4,'Entocentric lens DB'!$B$4:$U$4,0),0),"")</f>
        <v/>
      </c>
      <c r="F124" s="35" t="str">
        <f>IFERROR(VLOOKUP($C124,'Entocentric lens DB'!$B$6:$U$312,MATCH('Entocentric lens DB'!$G$4,'Entocentric lens DB'!$B$4:$U$4,0),0),"")</f>
        <v/>
      </c>
      <c r="G124" s="35" t="str">
        <f>IFERROR(VLOOKUP($C124,'Entocentric lens DB'!$B$6:$U$312,MATCH('Entocentric lens DB'!$H$4,'Entocentric lens DB'!$B$4:$U$4,0),0),"")</f>
        <v/>
      </c>
      <c r="H124" s="35" t="str">
        <f>IFERROR(VLOOKUP($C124,'Entocentric lens DB'!$B$6:$U$312,MATCH('Entocentric lens DB'!$Q$4,'Entocentric lens DB'!$B$4:$U$4,0),0),"")</f>
        <v/>
      </c>
      <c r="I124" s="42" t="str">
        <f>IFERROR(VLOOKUP($C124,'Entocentric lens DB'!$B$6:$U$312,MATCH('Entocentric lens DB'!$R$4,'Entocentric lens DB'!$B$4:$U$4,0),0),"")</f>
        <v/>
      </c>
      <c r="J124" s="35" t="str">
        <f>IFERROR(VLOOKUP($I124,'Optotune lens DB'!$B$5:$I$25,MATCH('Optotune lens DB'!$I$4,'Optotune lens DB'!$B$4:$I$4,0),0),"")</f>
        <v/>
      </c>
      <c r="K124" s="3" t="s">
        <v>677</v>
      </c>
      <c r="M124" s="32" t="e">
        <f>VLOOKUP(C124,'Entocentric lens DB'!$B$6:$U$135,4,FALSE)</f>
        <v>#N/A</v>
      </c>
    </row>
    <row r="125" spans="2:13">
      <c r="B125" s="3" t="str">
        <f>IFERROR(VLOOKUP($C125,'Entocentric lens DB'!$B$6:$U$312,MATCH('Entocentric lens DB'!$C$4,'Entocentric lens DB'!$B$4:$U$4,0),0),"")</f>
        <v/>
      </c>
      <c r="C125" s="49" t="s">
        <v>797</v>
      </c>
      <c r="D125" s="35" t="str">
        <f>IFERROR(VLOOKUP($C125,'Entocentric lens DB'!$B$6:$U$312,MATCH('Entocentric lens DB'!$D$4,'Entocentric lens DB'!$B$4:$U$4,0),0),"")</f>
        <v/>
      </c>
      <c r="E125" s="35" t="str">
        <f>IFERROR(VLOOKUP($C125,'Entocentric lens DB'!$B$6:$U$312,MATCH('Entocentric lens DB'!$F$4,'Entocentric lens DB'!$B$4:$U$4,0),0),"")</f>
        <v/>
      </c>
      <c r="F125" s="35" t="str">
        <f>IFERROR(VLOOKUP($C125,'Entocentric lens DB'!$B$6:$U$312,MATCH('Entocentric lens DB'!$G$4,'Entocentric lens DB'!$B$4:$U$4,0),0),"")</f>
        <v/>
      </c>
      <c r="G125" s="35" t="str">
        <f>IFERROR(VLOOKUP($C125,'Entocentric lens DB'!$B$6:$U$312,MATCH('Entocentric lens DB'!$H$4,'Entocentric lens DB'!$B$4:$U$4,0),0),"")</f>
        <v/>
      </c>
      <c r="H125" s="35" t="str">
        <f>IFERROR(VLOOKUP($C125,'Entocentric lens DB'!$B$6:$U$312,MATCH('Entocentric lens DB'!$Q$4,'Entocentric lens DB'!$B$4:$U$4,0),0),"")</f>
        <v/>
      </c>
      <c r="I125" s="42" t="str">
        <f>IFERROR(VLOOKUP($C125,'Entocentric lens DB'!$B$6:$U$312,MATCH('Entocentric lens DB'!$R$4,'Entocentric lens DB'!$B$4:$U$4,0),0),"")</f>
        <v/>
      </c>
      <c r="J125" s="35" t="str">
        <f>IFERROR(VLOOKUP($I125,'Optotune lens DB'!$B$5:$I$25,MATCH('Optotune lens DB'!$I$4,'Optotune lens DB'!$B$4:$I$4,0),0),"")</f>
        <v/>
      </c>
      <c r="K125" s="3" t="s">
        <v>677</v>
      </c>
      <c r="M125" s="32" t="e">
        <f>VLOOKUP(C125,'Entocentric lens DB'!$B$6:$U$135,4,FALSE)</f>
        <v>#N/A</v>
      </c>
    </row>
    <row r="126" spans="2:13">
      <c r="B126" s="3" t="str">
        <f>IFERROR(VLOOKUP($C126,'Entocentric lens DB'!$B$6:$U$312,MATCH('Entocentric lens DB'!$C$4,'Entocentric lens DB'!$B$4:$U$4,0),0),"")</f>
        <v/>
      </c>
      <c r="C126" s="49" t="s">
        <v>798</v>
      </c>
      <c r="D126" s="35" t="str">
        <f>IFERROR(VLOOKUP($C126,'Entocentric lens DB'!$B$6:$U$312,MATCH('Entocentric lens DB'!$D$4,'Entocentric lens DB'!$B$4:$U$4,0),0),"")</f>
        <v/>
      </c>
      <c r="E126" s="35" t="str">
        <f>IFERROR(VLOOKUP($C126,'Entocentric lens DB'!$B$6:$U$312,MATCH('Entocentric lens DB'!$F$4,'Entocentric lens DB'!$B$4:$U$4,0),0),"")</f>
        <v/>
      </c>
      <c r="F126" s="35" t="str">
        <f>IFERROR(VLOOKUP($C126,'Entocentric lens DB'!$B$6:$U$312,MATCH('Entocentric lens DB'!$G$4,'Entocentric lens DB'!$B$4:$U$4,0),0),"")</f>
        <v/>
      </c>
      <c r="G126" s="35" t="str">
        <f>IFERROR(VLOOKUP($C126,'Entocentric lens DB'!$B$6:$U$312,MATCH('Entocentric lens DB'!$H$4,'Entocentric lens DB'!$B$4:$U$4,0),0),"")</f>
        <v/>
      </c>
      <c r="H126" s="35" t="str">
        <f>IFERROR(VLOOKUP($C126,'Entocentric lens DB'!$B$6:$U$312,MATCH('Entocentric lens DB'!$Q$4,'Entocentric lens DB'!$B$4:$U$4,0),0),"")</f>
        <v/>
      </c>
      <c r="I126" s="42" t="str">
        <f>IFERROR(VLOOKUP($C126,'Entocentric lens DB'!$B$6:$U$312,MATCH('Entocentric lens DB'!$R$4,'Entocentric lens DB'!$B$4:$U$4,0),0),"")</f>
        <v/>
      </c>
      <c r="J126" s="35" t="str">
        <f>IFERROR(VLOOKUP($I126,'Optotune lens DB'!$B$5:$I$25,MATCH('Optotune lens DB'!$I$4,'Optotune lens DB'!$B$4:$I$4,0),0),"")</f>
        <v/>
      </c>
      <c r="K126" s="3" t="s">
        <v>677</v>
      </c>
      <c r="M126" s="32" t="e">
        <f>VLOOKUP(C126,'Entocentric lens DB'!$B$6:$U$135,4,FALSE)</f>
        <v>#N/A</v>
      </c>
    </row>
    <row r="127" spans="2:13">
      <c r="B127" s="3" t="str">
        <f>IFERROR(VLOOKUP($C127,'Entocentric lens DB'!$B$6:$U$312,MATCH('Entocentric lens DB'!$C$4,'Entocentric lens DB'!$B$4:$U$4,0),0),"")</f>
        <v/>
      </c>
      <c r="C127" s="49" t="s">
        <v>799</v>
      </c>
      <c r="D127" s="35" t="str">
        <f>IFERROR(VLOOKUP($C127,'Entocentric lens DB'!$B$6:$U$312,MATCH('Entocentric lens DB'!$D$4,'Entocentric lens DB'!$B$4:$U$4,0),0),"")</f>
        <v/>
      </c>
      <c r="E127" s="35" t="str">
        <f>IFERROR(VLOOKUP($C127,'Entocentric lens DB'!$B$6:$U$312,MATCH('Entocentric lens DB'!$F$4,'Entocentric lens DB'!$B$4:$U$4,0),0),"")</f>
        <v/>
      </c>
      <c r="F127" s="35" t="str">
        <f>IFERROR(VLOOKUP($C127,'Entocentric lens DB'!$B$6:$U$312,MATCH('Entocentric lens DB'!$G$4,'Entocentric lens DB'!$B$4:$U$4,0),0),"")</f>
        <v/>
      </c>
      <c r="G127" s="35" t="str">
        <f>IFERROR(VLOOKUP($C127,'Entocentric lens DB'!$B$6:$U$312,MATCH('Entocentric lens DB'!$H$4,'Entocentric lens DB'!$B$4:$U$4,0),0),"")</f>
        <v/>
      </c>
      <c r="H127" s="35" t="str">
        <f>IFERROR(VLOOKUP($C127,'Entocentric lens DB'!$B$6:$U$312,MATCH('Entocentric lens DB'!$Q$4,'Entocentric lens DB'!$B$4:$U$4,0),0),"")</f>
        <v/>
      </c>
      <c r="I127" s="42" t="str">
        <f>IFERROR(VLOOKUP($C127,'Entocentric lens DB'!$B$6:$U$312,MATCH('Entocentric lens DB'!$R$4,'Entocentric lens DB'!$B$4:$U$4,0),0),"")</f>
        <v/>
      </c>
      <c r="J127" s="35" t="str">
        <f>IFERROR(VLOOKUP($I127,'Optotune lens DB'!$B$5:$I$25,MATCH('Optotune lens DB'!$I$4,'Optotune lens DB'!$B$4:$I$4,0),0),"")</f>
        <v/>
      </c>
      <c r="K127" s="3" t="s">
        <v>677</v>
      </c>
      <c r="M127" s="32" t="e">
        <f>VLOOKUP(C127,'Entocentric lens DB'!$B$6:$U$135,4,FALSE)</f>
        <v>#N/A</v>
      </c>
    </row>
    <row r="128" spans="2:13">
      <c r="B128" s="3" t="str">
        <f>IFERROR(VLOOKUP($C128,'Entocentric lens DB'!$B$6:$U$312,MATCH('Entocentric lens DB'!$C$4,'Entocentric lens DB'!$B$4:$U$4,0),0),"")</f>
        <v/>
      </c>
      <c r="C128" s="49" t="s">
        <v>800</v>
      </c>
      <c r="D128" s="35" t="str">
        <f>IFERROR(VLOOKUP($C128,'Entocentric lens DB'!$B$6:$U$312,MATCH('Entocentric lens DB'!$D$4,'Entocentric lens DB'!$B$4:$U$4,0),0),"")</f>
        <v/>
      </c>
      <c r="E128" s="35" t="str">
        <f>IFERROR(VLOOKUP($C128,'Entocentric lens DB'!$B$6:$U$312,MATCH('Entocentric lens DB'!$F$4,'Entocentric lens DB'!$B$4:$U$4,0),0),"")</f>
        <v/>
      </c>
      <c r="F128" s="35" t="str">
        <f>IFERROR(VLOOKUP($C128,'Entocentric lens DB'!$B$6:$U$312,MATCH('Entocentric lens DB'!$G$4,'Entocentric lens DB'!$B$4:$U$4,0),0),"")</f>
        <v/>
      </c>
      <c r="G128" s="35" t="str">
        <f>IFERROR(VLOOKUP($C128,'Entocentric lens DB'!$B$6:$U$312,MATCH('Entocentric lens DB'!$H$4,'Entocentric lens DB'!$B$4:$U$4,0),0),"")</f>
        <v/>
      </c>
      <c r="H128" s="35" t="str">
        <f>IFERROR(VLOOKUP($C128,'Entocentric lens DB'!$B$6:$U$312,MATCH('Entocentric lens DB'!$Q$4,'Entocentric lens DB'!$B$4:$U$4,0),0),"")</f>
        <v/>
      </c>
      <c r="I128" s="42" t="str">
        <f>IFERROR(VLOOKUP($C128,'Entocentric lens DB'!$B$6:$U$312,MATCH('Entocentric lens DB'!$R$4,'Entocentric lens DB'!$B$4:$U$4,0),0),"")</f>
        <v/>
      </c>
      <c r="J128" s="35" t="str">
        <f>IFERROR(VLOOKUP($I128,'Optotune lens DB'!$B$5:$I$25,MATCH('Optotune lens DB'!$I$4,'Optotune lens DB'!$B$4:$I$4,0),0),"")</f>
        <v/>
      </c>
      <c r="K128" s="3" t="s">
        <v>677</v>
      </c>
      <c r="M128" s="32" t="e">
        <f>VLOOKUP(C128,'Entocentric lens DB'!$B$6:$U$135,4,FALSE)</f>
        <v>#N/A</v>
      </c>
    </row>
    <row r="129" spans="2:13">
      <c r="B129" s="3" t="str">
        <f>IFERROR(VLOOKUP($C129,'Entocentric lens DB'!$B$6:$U$312,MATCH('Entocentric lens DB'!$C$4,'Entocentric lens DB'!$B$4:$U$4,0),0),"")</f>
        <v/>
      </c>
      <c r="C129" s="49" t="s">
        <v>354</v>
      </c>
      <c r="D129" s="35" t="str">
        <f>IFERROR(VLOOKUP($C129,'Entocentric lens DB'!$B$6:$U$312,MATCH('Entocentric lens DB'!$D$4,'Entocentric lens DB'!$B$4:$U$4,0),0),"")</f>
        <v/>
      </c>
      <c r="E129" s="35" t="str">
        <f>IFERROR(VLOOKUP($C129,'Entocentric lens DB'!$B$6:$U$312,MATCH('Entocentric lens DB'!$F$4,'Entocentric lens DB'!$B$4:$U$4,0),0),"")</f>
        <v/>
      </c>
      <c r="F129" s="35" t="str">
        <f>IFERROR(VLOOKUP($C129,'Entocentric lens DB'!$B$6:$U$312,MATCH('Entocentric lens DB'!$G$4,'Entocentric lens DB'!$B$4:$U$4,0),0),"")</f>
        <v/>
      </c>
      <c r="G129" s="35" t="str">
        <f>IFERROR(VLOOKUP($C129,'Entocentric lens DB'!$B$6:$U$312,MATCH('Entocentric lens DB'!$H$4,'Entocentric lens DB'!$B$4:$U$4,0),0),"")</f>
        <v/>
      </c>
      <c r="H129" s="35" t="str">
        <f>IFERROR(VLOOKUP($C129,'Entocentric lens DB'!$B$6:$U$312,MATCH('Entocentric lens DB'!$Q$4,'Entocentric lens DB'!$B$4:$U$4,0),0),"")</f>
        <v/>
      </c>
      <c r="I129" s="42" t="str">
        <f>IFERROR(VLOOKUP($C129,'Entocentric lens DB'!$B$6:$U$312,MATCH('Entocentric lens DB'!$R$4,'Entocentric lens DB'!$B$4:$U$4,0),0),"")</f>
        <v/>
      </c>
      <c r="J129" s="35" t="str">
        <f>IFERROR(VLOOKUP($I129,'Optotune lens DB'!$B$5:$I$25,MATCH('Optotune lens DB'!$I$4,'Optotune lens DB'!$B$4:$I$4,0),0),"")</f>
        <v/>
      </c>
      <c r="K129" s="3" t="s">
        <v>801</v>
      </c>
      <c r="M129" s="32" t="e">
        <f>VLOOKUP(C129,'Entocentric lens DB'!$B$6:$U$135,4,FALSE)</f>
        <v>#N/A</v>
      </c>
    </row>
    <row r="130" spans="2:13">
      <c r="B130" s="3" t="str">
        <f>IFERROR(VLOOKUP($C130,'Entocentric lens DB'!$B$6:$U$312,MATCH('Entocentric lens DB'!$C$4,'Entocentric lens DB'!$B$4:$U$4,0),0),"")</f>
        <v/>
      </c>
      <c r="C130" s="49" t="s">
        <v>802</v>
      </c>
      <c r="D130" s="35" t="str">
        <f>IFERROR(VLOOKUP($C130,'Entocentric lens DB'!$B$6:$U$312,MATCH('Entocentric lens DB'!$D$4,'Entocentric lens DB'!$B$4:$U$4,0),0),"")</f>
        <v/>
      </c>
      <c r="E130" s="35" t="str">
        <f>IFERROR(VLOOKUP($C130,'Entocentric lens DB'!$B$6:$U$312,MATCH('Entocentric lens DB'!$F$4,'Entocentric lens DB'!$B$4:$U$4,0),0),"")</f>
        <v/>
      </c>
      <c r="F130" s="35" t="str">
        <f>IFERROR(VLOOKUP($C130,'Entocentric lens DB'!$B$6:$U$312,MATCH('Entocentric lens DB'!$G$4,'Entocentric lens DB'!$B$4:$U$4,0),0),"")</f>
        <v/>
      </c>
      <c r="G130" s="35" t="str">
        <f>IFERROR(VLOOKUP($C130,'Entocentric lens DB'!$B$6:$U$312,MATCH('Entocentric lens DB'!$H$4,'Entocentric lens DB'!$B$4:$U$4,0),0),"")</f>
        <v/>
      </c>
      <c r="H130" s="35" t="str">
        <f>IFERROR(VLOOKUP($C130,'Entocentric lens DB'!$B$6:$U$312,MATCH('Entocentric lens DB'!$Q$4,'Entocentric lens DB'!$B$4:$U$4,0),0),"")</f>
        <v/>
      </c>
      <c r="I130" s="42" t="str">
        <f>IFERROR(VLOOKUP($C130,'Entocentric lens DB'!$B$6:$U$312,MATCH('Entocentric lens DB'!$R$4,'Entocentric lens DB'!$B$4:$U$4,0),0),"")</f>
        <v/>
      </c>
      <c r="J130" s="35" t="str">
        <f>IFERROR(VLOOKUP($I130,'Optotune lens DB'!$B$5:$I$25,MATCH('Optotune lens DB'!$I$4,'Optotune lens DB'!$B$4:$I$4,0),0),"")</f>
        <v/>
      </c>
      <c r="K130" s="3" t="s">
        <v>801</v>
      </c>
      <c r="M130" s="32" t="e">
        <f>VLOOKUP(C130,'Entocentric lens DB'!$B$6:$U$135,4,FALSE)</f>
        <v>#N/A</v>
      </c>
    </row>
    <row r="131" spans="2:13">
      <c r="B131" s="3" t="str">
        <f>IFERROR(VLOOKUP($C131,'Entocentric lens DB'!$B$6:$U$312,MATCH('Entocentric lens DB'!$C$4,'Entocentric lens DB'!$B$4:$U$4,0),0),"")</f>
        <v/>
      </c>
      <c r="C131" s="49" t="s">
        <v>361</v>
      </c>
      <c r="D131" s="35" t="str">
        <f>IFERROR(VLOOKUP($C131,'Entocentric lens DB'!$B$6:$U$312,MATCH('Entocentric lens DB'!$D$4,'Entocentric lens DB'!$B$4:$U$4,0),0),"")</f>
        <v/>
      </c>
      <c r="E131" s="35" t="str">
        <f>IFERROR(VLOOKUP($C131,'Entocentric lens DB'!$B$6:$U$312,MATCH('Entocentric lens DB'!$F$4,'Entocentric lens DB'!$B$4:$U$4,0),0),"")</f>
        <v/>
      </c>
      <c r="F131" s="35" t="str">
        <f>IFERROR(VLOOKUP($C131,'Entocentric lens DB'!$B$6:$U$312,MATCH('Entocentric lens DB'!$G$4,'Entocentric lens DB'!$B$4:$U$4,0),0),"")</f>
        <v/>
      </c>
      <c r="G131" s="35" t="str">
        <f>IFERROR(VLOOKUP($C131,'Entocentric lens DB'!$B$6:$U$312,MATCH('Entocentric lens DB'!$H$4,'Entocentric lens DB'!$B$4:$U$4,0),0),"")</f>
        <v/>
      </c>
      <c r="H131" s="35" t="str">
        <f>IFERROR(VLOOKUP($C131,'Entocentric lens DB'!$B$6:$U$312,MATCH('Entocentric lens DB'!$Q$4,'Entocentric lens DB'!$B$4:$U$4,0),0),"")</f>
        <v/>
      </c>
      <c r="I131" s="42" t="str">
        <f>IFERROR(VLOOKUP($C131,'Entocentric lens DB'!$B$6:$U$312,MATCH('Entocentric lens DB'!$R$4,'Entocentric lens DB'!$B$4:$U$4,0),0),"")</f>
        <v/>
      </c>
      <c r="J131" s="35" t="str">
        <f>IFERROR(VLOOKUP($I131,'Optotune lens DB'!$B$5:$I$25,MATCH('Optotune lens DB'!$I$4,'Optotune lens DB'!$B$4:$I$4,0),0),"")</f>
        <v/>
      </c>
      <c r="K131" s="3" t="s">
        <v>801</v>
      </c>
      <c r="M131" s="32" t="e">
        <f>VLOOKUP(C131,'Entocentric lens DB'!$B$6:$U$135,4,FALSE)</f>
        <v>#N/A</v>
      </c>
    </row>
    <row r="132" spans="2:13">
      <c r="B132" s="3" t="str">
        <f>IFERROR(VLOOKUP($C132,'Entocentric lens DB'!$B$6:$U$312,MATCH('Entocentric lens DB'!$C$4,'Entocentric lens DB'!$B$4:$U$4,0),0),"")</f>
        <v/>
      </c>
      <c r="C132" s="49" t="s">
        <v>346</v>
      </c>
      <c r="D132" s="35" t="str">
        <f>IFERROR(VLOOKUP($C132,'Entocentric lens DB'!$B$6:$U$312,MATCH('Entocentric lens DB'!$D$4,'Entocentric lens DB'!$B$4:$U$4,0),0),"")</f>
        <v/>
      </c>
      <c r="E132" s="35" t="str">
        <f>IFERROR(VLOOKUP($C132,'Entocentric lens DB'!$B$6:$U$312,MATCH('Entocentric lens DB'!$F$4,'Entocentric lens DB'!$B$4:$U$4,0),0),"")</f>
        <v/>
      </c>
      <c r="F132" s="35" t="str">
        <f>IFERROR(VLOOKUP($C132,'Entocentric lens DB'!$B$6:$U$312,MATCH('Entocentric lens DB'!$G$4,'Entocentric lens DB'!$B$4:$U$4,0),0),"")</f>
        <v/>
      </c>
      <c r="G132" s="35" t="str">
        <f>IFERROR(VLOOKUP($C132,'Entocentric lens DB'!$B$6:$U$312,MATCH('Entocentric lens DB'!$H$4,'Entocentric lens DB'!$B$4:$U$4,0),0),"")</f>
        <v/>
      </c>
      <c r="H132" s="35" t="str">
        <f>IFERROR(VLOOKUP($C132,'Entocentric lens DB'!$B$6:$U$312,MATCH('Entocentric lens DB'!$Q$4,'Entocentric lens DB'!$B$4:$U$4,0),0),"")</f>
        <v/>
      </c>
      <c r="I132" s="42" t="str">
        <f>IFERROR(VLOOKUP($C132,'Entocentric lens DB'!$B$6:$U$312,MATCH('Entocentric lens DB'!$R$4,'Entocentric lens DB'!$B$4:$U$4,0),0),"")</f>
        <v/>
      </c>
      <c r="J132" s="35" t="str">
        <f>IFERROR(VLOOKUP($I132,'Optotune lens DB'!$B$5:$I$25,MATCH('Optotune lens DB'!$I$4,'Optotune lens DB'!$B$4:$I$4,0),0),"")</f>
        <v/>
      </c>
      <c r="K132" s="3" t="s">
        <v>801</v>
      </c>
      <c r="M132" s="32" t="e">
        <f>VLOOKUP(C132,'Entocentric lens DB'!$B$6:$U$135,4,FALSE)</f>
        <v>#N/A</v>
      </c>
    </row>
    <row r="133" spans="2:13">
      <c r="B133" s="3" t="str">
        <f>IFERROR(VLOOKUP($C133,'Entocentric lens DB'!$B$6:$U$312,MATCH('Entocentric lens DB'!$C$4,'Entocentric lens DB'!$B$4:$U$4,0),0),"")</f>
        <v/>
      </c>
      <c r="C133" s="49" t="s">
        <v>347</v>
      </c>
      <c r="D133" s="35" t="str">
        <f>IFERROR(VLOOKUP($C133,'Entocentric lens DB'!$B$6:$U$312,MATCH('Entocentric lens DB'!$D$4,'Entocentric lens DB'!$B$4:$U$4,0),0),"")</f>
        <v/>
      </c>
      <c r="E133" s="35" t="str">
        <f>IFERROR(VLOOKUP($C133,'Entocentric lens DB'!$B$6:$U$312,MATCH('Entocentric lens DB'!$F$4,'Entocentric lens DB'!$B$4:$U$4,0),0),"")</f>
        <v/>
      </c>
      <c r="F133" s="35" t="str">
        <f>IFERROR(VLOOKUP($C133,'Entocentric lens DB'!$B$6:$U$312,MATCH('Entocentric lens DB'!$G$4,'Entocentric lens DB'!$B$4:$U$4,0),0),"")</f>
        <v/>
      </c>
      <c r="G133" s="35" t="str">
        <f>IFERROR(VLOOKUP($C133,'Entocentric lens DB'!$B$6:$U$312,MATCH('Entocentric lens DB'!$H$4,'Entocentric lens DB'!$B$4:$U$4,0),0),"")</f>
        <v/>
      </c>
      <c r="H133" s="35" t="str">
        <f>IFERROR(VLOOKUP($C133,'Entocentric lens DB'!$B$6:$U$312,MATCH('Entocentric lens DB'!$Q$4,'Entocentric lens DB'!$B$4:$U$4,0),0),"")</f>
        <v/>
      </c>
      <c r="I133" s="42" t="str">
        <f>IFERROR(VLOOKUP($C133,'Entocentric lens DB'!$B$6:$U$312,MATCH('Entocentric lens DB'!$R$4,'Entocentric lens DB'!$B$4:$U$4,0),0),"")</f>
        <v/>
      </c>
      <c r="J133" s="35" t="str">
        <f>IFERROR(VLOOKUP($I133,'Optotune lens DB'!$B$5:$I$25,MATCH('Optotune lens DB'!$I$4,'Optotune lens DB'!$B$4:$I$4,0),0),"")</f>
        <v/>
      </c>
      <c r="K133" s="3" t="s">
        <v>801</v>
      </c>
      <c r="M133" s="32" t="e">
        <f>VLOOKUP(C133,'Entocentric lens DB'!$B$6:$U$135,4,FALSE)</f>
        <v>#N/A</v>
      </c>
    </row>
    <row r="134" spans="2:13">
      <c r="B134" s="3" t="str">
        <f>IFERROR(VLOOKUP($C134,'Entocentric lens DB'!$B$6:$U$312,MATCH('Entocentric lens DB'!$C$4,'Entocentric lens DB'!$B$4:$U$4,0),0),"")</f>
        <v/>
      </c>
      <c r="C134" s="49" t="s">
        <v>355</v>
      </c>
      <c r="D134" s="35" t="str">
        <f>IFERROR(VLOOKUP($C134,'Entocentric lens DB'!$B$6:$U$312,MATCH('Entocentric lens DB'!$D$4,'Entocentric lens DB'!$B$4:$U$4,0),0),"")</f>
        <v/>
      </c>
      <c r="E134" s="35" t="str">
        <f>IFERROR(VLOOKUP($C134,'Entocentric lens DB'!$B$6:$U$312,MATCH('Entocentric lens DB'!$F$4,'Entocentric lens DB'!$B$4:$U$4,0),0),"")</f>
        <v/>
      </c>
      <c r="F134" s="35" t="str">
        <f>IFERROR(VLOOKUP($C134,'Entocentric lens DB'!$B$6:$U$312,MATCH('Entocentric lens DB'!$G$4,'Entocentric lens DB'!$B$4:$U$4,0),0),"")</f>
        <v/>
      </c>
      <c r="G134" s="35" t="str">
        <f>IFERROR(VLOOKUP($C134,'Entocentric lens DB'!$B$6:$U$312,MATCH('Entocentric lens DB'!$H$4,'Entocentric lens DB'!$B$4:$U$4,0),0),"")</f>
        <v/>
      </c>
      <c r="H134" s="35" t="str">
        <f>IFERROR(VLOOKUP($C134,'Entocentric lens DB'!$B$6:$U$312,MATCH('Entocentric lens DB'!$Q$4,'Entocentric lens DB'!$B$4:$U$4,0),0),"")</f>
        <v/>
      </c>
      <c r="I134" s="42" t="str">
        <f>IFERROR(VLOOKUP($C134,'Entocentric lens DB'!$B$6:$U$312,MATCH('Entocentric lens DB'!$R$4,'Entocentric lens DB'!$B$4:$U$4,0),0),"")</f>
        <v/>
      </c>
      <c r="J134" s="35" t="str">
        <f>IFERROR(VLOOKUP($I134,'Optotune lens DB'!$B$5:$I$25,MATCH('Optotune lens DB'!$I$4,'Optotune lens DB'!$B$4:$I$4,0),0),"")</f>
        <v/>
      </c>
      <c r="K134" s="3" t="s">
        <v>801</v>
      </c>
      <c r="M134" s="32" t="e">
        <f>VLOOKUP(C134,'Entocentric lens DB'!$B$6:$U$135,4,FALSE)</f>
        <v>#N/A</v>
      </c>
    </row>
    <row r="135" spans="2:13">
      <c r="B135" s="3" t="str">
        <f>IFERROR(VLOOKUP($C135,'Entocentric lens DB'!$B$6:$U$312,MATCH('Entocentric lens DB'!$C$4,'Entocentric lens DB'!$B$4:$U$4,0),0),"")</f>
        <v/>
      </c>
      <c r="C135" s="49" t="s">
        <v>356</v>
      </c>
      <c r="D135" s="35" t="str">
        <f>IFERROR(VLOOKUP($C135,'Entocentric lens DB'!$B$6:$U$312,MATCH('Entocentric lens DB'!$D$4,'Entocentric lens DB'!$B$4:$U$4,0),0),"")</f>
        <v/>
      </c>
      <c r="E135" s="35" t="str">
        <f>IFERROR(VLOOKUP($C135,'Entocentric lens DB'!$B$6:$U$312,MATCH('Entocentric lens DB'!$F$4,'Entocentric lens DB'!$B$4:$U$4,0),0),"")</f>
        <v/>
      </c>
      <c r="F135" s="35" t="str">
        <f>IFERROR(VLOOKUP($C135,'Entocentric lens DB'!$B$6:$U$312,MATCH('Entocentric lens DB'!$G$4,'Entocentric lens DB'!$B$4:$U$4,0),0),"")</f>
        <v/>
      </c>
      <c r="G135" s="35" t="str">
        <f>IFERROR(VLOOKUP($C135,'Entocentric lens DB'!$B$6:$U$312,MATCH('Entocentric lens DB'!$H$4,'Entocentric lens DB'!$B$4:$U$4,0),0),"")</f>
        <v/>
      </c>
      <c r="H135" s="35" t="str">
        <f>IFERROR(VLOOKUP($C135,'Entocentric lens DB'!$B$6:$U$312,MATCH('Entocentric lens DB'!$Q$4,'Entocentric lens DB'!$B$4:$U$4,0),0),"")</f>
        <v/>
      </c>
      <c r="I135" s="42" t="str">
        <f>IFERROR(VLOOKUP($C135,'Entocentric lens DB'!$B$6:$U$312,MATCH('Entocentric lens DB'!$R$4,'Entocentric lens DB'!$B$4:$U$4,0),0),"")</f>
        <v/>
      </c>
      <c r="J135" s="35" t="str">
        <f>IFERROR(VLOOKUP($I135,'Optotune lens DB'!$B$5:$I$25,MATCH('Optotune lens DB'!$I$4,'Optotune lens DB'!$B$4:$I$4,0),0),"")</f>
        <v/>
      </c>
      <c r="K135" s="3" t="s">
        <v>801</v>
      </c>
      <c r="M135" s="32" t="e">
        <f>VLOOKUP(C135,'Entocentric lens DB'!$B$6:$U$135,4,FALSE)</f>
        <v>#N/A</v>
      </c>
    </row>
    <row r="136" spans="2:13">
      <c r="B136" s="3" t="str">
        <f>IFERROR(VLOOKUP($C136,'Entocentric lens DB'!$B$6:$U$312,MATCH('Entocentric lens DB'!$C$4,'Entocentric lens DB'!$B$4:$U$4,0),0),"")</f>
        <v/>
      </c>
      <c r="C136" s="49" t="s">
        <v>638</v>
      </c>
      <c r="D136" s="35" t="str">
        <f>IFERROR(VLOOKUP($C136,'Entocentric lens DB'!$B$6:$U$312,MATCH('Entocentric lens DB'!$D$4,'Entocentric lens DB'!$B$4:$U$4,0),0),"")</f>
        <v/>
      </c>
      <c r="E136" s="35" t="str">
        <f>IFERROR(VLOOKUP($C136,'Entocentric lens DB'!$B$6:$U$312,MATCH('Entocentric lens DB'!$F$4,'Entocentric lens DB'!$B$4:$U$4,0),0),"")</f>
        <v/>
      </c>
      <c r="F136" s="35" t="str">
        <f>IFERROR(VLOOKUP($C136,'Entocentric lens DB'!$B$6:$U$312,MATCH('Entocentric lens DB'!$G$4,'Entocentric lens DB'!$B$4:$U$4,0),0),"")</f>
        <v/>
      </c>
      <c r="G136" s="35" t="str">
        <f>IFERROR(VLOOKUP($C136,'Entocentric lens DB'!$B$6:$U$312,MATCH('Entocentric lens DB'!$H$4,'Entocentric lens DB'!$B$4:$U$4,0),0),"")</f>
        <v/>
      </c>
      <c r="H136" s="35" t="str">
        <f>IFERROR(VLOOKUP($C136,'Entocentric lens DB'!$B$6:$U$312,MATCH('Entocentric lens DB'!$Q$4,'Entocentric lens DB'!$B$4:$U$4,0),0),"")</f>
        <v/>
      </c>
      <c r="I136" s="42" t="str">
        <f>IFERROR(VLOOKUP($C136,'Entocentric lens DB'!$B$6:$U$312,MATCH('Entocentric lens DB'!$R$4,'Entocentric lens DB'!$B$4:$U$4,0),0),"")</f>
        <v/>
      </c>
      <c r="J136" s="35" t="str">
        <f>IFERROR(VLOOKUP($I136,'Optotune lens DB'!$B$5:$I$25,MATCH('Optotune lens DB'!$I$4,'Optotune lens DB'!$B$4:$I$4,0),0),"")</f>
        <v/>
      </c>
      <c r="K136" s="3" t="s">
        <v>801</v>
      </c>
      <c r="M136" s="32" t="e">
        <f>VLOOKUP(C136,'Entocentric lens DB'!$B$6:$U$135,4,FALSE)</f>
        <v>#N/A</v>
      </c>
    </row>
    <row r="137" spans="2:13">
      <c r="B137" s="3" t="str">
        <f>IFERROR(VLOOKUP($C137,'Entocentric lens DB'!$B$6:$U$312,MATCH('Entocentric lens DB'!$C$4,'Entocentric lens DB'!$B$4:$U$4,0),0),"")</f>
        <v/>
      </c>
      <c r="C137" s="49" t="s">
        <v>803</v>
      </c>
      <c r="D137" s="35" t="str">
        <f>IFERROR(VLOOKUP($C137,'Entocentric lens DB'!$B$6:$U$312,MATCH('Entocentric lens DB'!$D$4,'Entocentric lens DB'!$B$4:$U$4,0),0),"")</f>
        <v/>
      </c>
      <c r="E137" s="35" t="str">
        <f>IFERROR(VLOOKUP($C137,'Entocentric lens DB'!$B$6:$U$312,MATCH('Entocentric lens DB'!$F$4,'Entocentric lens DB'!$B$4:$U$4,0),0),"")</f>
        <v/>
      </c>
      <c r="F137" s="35" t="str">
        <f>IFERROR(VLOOKUP($C137,'Entocentric lens DB'!$B$6:$U$312,MATCH('Entocentric lens DB'!$G$4,'Entocentric lens DB'!$B$4:$U$4,0),0),"")</f>
        <v/>
      </c>
      <c r="G137" s="35" t="str">
        <f>IFERROR(VLOOKUP($C137,'Entocentric lens DB'!$B$6:$U$312,MATCH('Entocentric lens DB'!$H$4,'Entocentric lens DB'!$B$4:$U$4,0),0),"")</f>
        <v/>
      </c>
      <c r="H137" s="35" t="str">
        <f>IFERROR(VLOOKUP($C137,'Entocentric lens DB'!$B$6:$U$312,MATCH('Entocentric lens DB'!$Q$4,'Entocentric lens DB'!$B$4:$U$4,0),0),"")</f>
        <v/>
      </c>
      <c r="I137" s="42" t="str">
        <f>IFERROR(VLOOKUP($C137,'Entocentric lens DB'!$B$6:$U$312,MATCH('Entocentric lens DB'!$R$4,'Entocentric lens DB'!$B$4:$U$4,0),0),"")</f>
        <v/>
      </c>
      <c r="J137" s="35" t="str">
        <f>IFERROR(VLOOKUP($I137,'Optotune lens DB'!$B$5:$I$25,MATCH('Optotune lens DB'!$I$4,'Optotune lens DB'!$B$4:$I$4,0),0),"")</f>
        <v/>
      </c>
      <c r="K137" s="3" t="s">
        <v>677</v>
      </c>
      <c r="M137" s="32" t="e">
        <f>VLOOKUP(C137,'Entocentric lens DB'!$B$6:$U$135,4,FALSE)</f>
        <v>#N/A</v>
      </c>
    </row>
    <row r="138" spans="2:13">
      <c r="B138" s="3" t="str">
        <f>IFERROR(VLOOKUP($C138,'Entocentric lens DB'!$B$6:$U$312,MATCH('Entocentric lens DB'!$C$4,'Entocentric lens DB'!$B$4:$U$4,0),0),"")</f>
        <v/>
      </c>
      <c r="C138" s="49" t="s">
        <v>804</v>
      </c>
      <c r="D138" s="35" t="str">
        <f>IFERROR(VLOOKUP($C138,'Entocentric lens DB'!$B$6:$U$312,MATCH('Entocentric lens DB'!$D$4,'Entocentric lens DB'!$B$4:$U$4,0),0),"")</f>
        <v/>
      </c>
      <c r="E138" s="35" t="str">
        <f>IFERROR(VLOOKUP($C138,'Entocentric lens DB'!$B$6:$U$312,MATCH('Entocentric lens DB'!$F$4,'Entocentric lens DB'!$B$4:$U$4,0),0),"")</f>
        <v/>
      </c>
      <c r="F138" s="35" t="str">
        <f>IFERROR(VLOOKUP($C138,'Entocentric lens DB'!$B$6:$U$312,MATCH('Entocentric lens DB'!$G$4,'Entocentric lens DB'!$B$4:$U$4,0),0),"")</f>
        <v/>
      </c>
      <c r="G138" s="35" t="str">
        <f>IFERROR(VLOOKUP($C138,'Entocentric lens DB'!$B$6:$U$312,MATCH('Entocentric lens DB'!$H$4,'Entocentric lens DB'!$B$4:$U$4,0),0),"")</f>
        <v/>
      </c>
      <c r="H138" s="35" t="str">
        <f>IFERROR(VLOOKUP($C138,'Entocentric lens DB'!$B$6:$U$312,MATCH('Entocentric lens DB'!$Q$4,'Entocentric lens DB'!$B$4:$U$4,0),0),"")</f>
        <v/>
      </c>
      <c r="I138" s="42" t="str">
        <f>IFERROR(VLOOKUP($C138,'Entocentric lens DB'!$B$6:$U$312,MATCH('Entocentric lens DB'!$R$4,'Entocentric lens DB'!$B$4:$U$4,0),0),"")</f>
        <v/>
      </c>
      <c r="J138" s="35" t="str">
        <f>IFERROR(VLOOKUP($I138,'Optotune lens DB'!$B$5:$I$25,MATCH('Optotune lens DB'!$I$4,'Optotune lens DB'!$B$4:$I$4,0),0),"")</f>
        <v/>
      </c>
      <c r="K138" s="3" t="s">
        <v>677</v>
      </c>
      <c r="M138" s="32" t="e">
        <f>VLOOKUP(C138,'Entocentric lens DB'!$B$6:$U$135,4,FALSE)</f>
        <v>#N/A</v>
      </c>
    </row>
    <row r="139" spans="2:13">
      <c r="B139" s="3" t="str">
        <f>IFERROR(VLOOKUP($C139,'Entocentric lens DB'!$B$6:$U$312,MATCH('Entocentric lens DB'!$C$4,'Entocentric lens DB'!$B$4:$U$4,0),0),"")</f>
        <v/>
      </c>
      <c r="C139" s="49" t="s">
        <v>805</v>
      </c>
      <c r="D139" s="35" t="str">
        <f>IFERROR(VLOOKUP($C139,'Entocentric lens DB'!$B$6:$U$312,MATCH('Entocentric lens DB'!$D$4,'Entocentric lens DB'!$B$4:$U$4,0),0),"")</f>
        <v/>
      </c>
      <c r="E139" s="35" t="str">
        <f>IFERROR(VLOOKUP($C139,'Entocentric lens DB'!$B$6:$U$312,MATCH('Entocentric lens DB'!$F$4,'Entocentric lens DB'!$B$4:$U$4,0),0),"")</f>
        <v/>
      </c>
      <c r="F139" s="35" t="str">
        <f>IFERROR(VLOOKUP($C139,'Entocentric lens DB'!$B$6:$U$312,MATCH('Entocentric lens DB'!$G$4,'Entocentric lens DB'!$B$4:$U$4,0),0),"")</f>
        <v/>
      </c>
      <c r="G139" s="35" t="str">
        <f>IFERROR(VLOOKUP($C139,'Entocentric lens DB'!$B$6:$U$312,MATCH('Entocentric lens DB'!$H$4,'Entocentric lens DB'!$B$4:$U$4,0),0),"")</f>
        <v/>
      </c>
      <c r="H139" s="35" t="str">
        <f>IFERROR(VLOOKUP($C139,'Entocentric lens DB'!$B$6:$U$312,MATCH('Entocentric lens DB'!$Q$4,'Entocentric lens DB'!$B$4:$U$4,0),0),"")</f>
        <v/>
      </c>
      <c r="I139" s="42" t="str">
        <f>IFERROR(VLOOKUP($C139,'Entocentric lens DB'!$B$6:$U$312,MATCH('Entocentric lens DB'!$R$4,'Entocentric lens DB'!$B$4:$U$4,0),0),"")</f>
        <v/>
      </c>
      <c r="J139" s="35" t="str">
        <f>IFERROR(VLOOKUP($I139,'Optotune lens DB'!$B$5:$I$25,MATCH('Optotune lens DB'!$I$4,'Optotune lens DB'!$B$4:$I$4,0),0),"")</f>
        <v/>
      </c>
      <c r="K139" s="3" t="s">
        <v>677</v>
      </c>
      <c r="M139" s="32" t="e">
        <f>VLOOKUP(C139,'Entocentric lens DB'!$B$6:$U$135,4,FALSE)</f>
        <v>#N/A</v>
      </c>
    </row>
    <row r="140" spans="2:13">
      <c r="B140" s="3" t="str">
        <f>IFERROR(VLOOKUP($C140,'Entocentric lens DB'!$B$6:$U$312,MATCH('Entocentric lens DB'!$C$4,'Entocentric lens DB'!$B$4:$U$4,0),0),"")</f>
        <v/>
      </c>
      <c r="C140" s="61" t="s">
        <v>806</v>
      </c>
      <c r="D140" s="35" t="str">
        <f>IFERROR(VLOOKUP($C140,'Entocentric lens DB'!$B$6:$U$312,MATCH('Entocentric lens DB'!$D$4,'Entocentric lens DB'!$B$4:$U$4,0),0),"")</f>
        <v/>
      </c>
      <c r="E140" s="35" t="str">
        <f>IFERROR(VLOOKUP($C140,'Entocentric lens DB'!$B$6:$U$312,MATCH('Entocentric lens DB'!$F$4,'Entocentric lens DB'!$B$4:$U$4,0),0),"")</f>
        <v/>
      </c>
      <c r="F140" s="35" t="str">
        <f>IFERROR(VLOOKUP($C140,'Entocentric lens DB'!$B$6:$U$312,MATCH('Entocentric lens DB'!$G$4,'Entocentric lens DB'!$B$4:$U$4,0),0),"")</f>
        <v/>
      </c>
      <c r="G140" s="35" t="str">
        <f>IFERROR(VLOOKUP($C140,'Entocentric lens DB'!$B$6:$U$312,MATCH('Entocentric lens DB'!$H$4,'Entocentric lens DB'!$B$4:$U$4,0),0),"")</f>
        <v/>
      </c>
      <c r="H140" s="35" t="str">
        <f>IFERROR(VLOOKUP($C140,'Entocentric lens DB'!$B$6:$U$312,MATCH('Entocentric lens DB'!$Q$4,'Entocentric lens DB'!$B$4:$U$4,0),0),"")</f>
        <v/>
      </c>
      <c r="I140" s="42" t="str">
        <f>IFERROR(VLOOKUP($C140,'Entocentric lens DB'!$B$6:$U$312,MATCH('Entocentric lens DB'!$R$4,'Entocentric lens DB'!$B$4:$U$4,0),0),"")</f>
        <v/>
      </c>
      <c r="J140" s="35" t="str">
        <f>IFERROR(VLOOKUP($I140,'Optotune lens DB'!$B$5:$I$25,MATCH('Optotune lens DB'!$I$4,'Optotune lens DB'!$B$4:$I$4,0),0),"")</f>
        <v/>
      </c>
      <c r="K140" s="3" t="s">
        <v>677</v>
      </c>
      <c r="M140" s="32" t="e">
        <f>VLOOKUP(C140,'Entocentric lens DB'!$B$6:$U$135,4,FALSE)</f>
        <v>#N/A</v>
      </c>
    </row>
    <row r="141" spans="2:13">
      <c r="B141" s="3" t="str">
        <f>IFERROR(VLOOKUP($C141,'Entocentric lens DB'!$B$6:$U$312,MATCH('Entocentric lens DB'!$C$4,'Entocentric lens DB'!$B$4:$U$4,0),0),"")</f>
        <v/>
      </c>
      <c r="C141" s="61" t="s">
        <v>807</v>
      </c>
      <c r="D141" s="35" t="str">
        <f>IFERROR(VLOOKUP($C141,'Entocentric lens DB'!$B$6:$U$312,MATCH('Entocentric lens DB'!$D$4,'Entocentric lens DB'!$B$4:$U$4,0),0),"")</f>
        <v/>
      </c>
      <c r="E141" s="35" t="str">
        <f>IFERROR(VLOOKUP($C141,'Entocentric lens DB'!$B$6:$U$312,MATCH('Entocentric lens DB'!$F$4,'Entocentric lens DB'!$B$4:$U$4,0),0),"")</f>
        <v/>
      </c>
      <c r="F141" s="35" t="str">
        <f>IFERROR(VLOOKUP($C141,'Entocentric lens DB'!$B$6:$U$312,MATCH('Entocentric lens DB'!$G$4,'Entocentric lens DB'!$B$4:$U$4,0),0),"")</f>
        <v/>
      </c>
      <c r="G141" s="35" t="str">
        <f>IFERROR(VLOOKUP($C141,'Entocentric lens DB'!$B$6:$U$312,MATCH('Entocentric lens DB'!$H$4,'Entocentric lens DB'!$B$4:$U$4,0),0),"")</f>
        <v/>
      </c>
      <c r="H141" s="35" t="str">
        <f>IFERROR(VLOOKUP($C141,'Entocentric lens DB'!$B$6:$U$312,MATCH('Entocentric lens DB'!$Q$4,'Entocentric lens DB'!$B$4:$U$4,0),0),"")</f>
        <v/>
      </c>
      <c r="I141" s="42" t="str">
        <f>IFERROR(VLOOKUP($C141,'Entocentric lens DB'!$B$6:$U$312,MATCH('Entocentric lens DB'!$R$4,'Entocentric lens DB'!$B$4:$U$4,0),0),"")</f>
        <v/>
      </c>
      <c r="J141" s="35" t="str">
        <f>IFERROR(VLOOKUP($I141,'Optotune lens DB'!$B$5:$I$25,MATCH('Optotune lens DB'!$I$4,'Optotune lens DB'!$B$4:$I$4,0),0),"")</f>
        <v/>
      </c>
      <c r="K141" s="3" t="s">
        <v>677</v>
      </c>
      <c r="M141" s="32" t="e">
        <f>VLOOKUP(C141,'Entocentric lens DB'!$B$6:$U$135,4,FALSE)</f>
        <v>#N/A</v>
      </c>
    </row>
    <row r="142" spans="2:13">
      <c r="B142" s="3" t="str">
        <f>IFERROR(VLOOKUP($C142,'Entocentric lens DB'!$B$6:$U$312,MATCH('Entocentric lens DB'!$C$4,'Entocentric lens DB'!$B$4:$U$4,0),0),"")</f>
        <v/>
      </c>
      <c r="C142" s="61" t="s">
        <v>808</v>
      </c>
      <c r="D142" s="35" t="str">
        <f>IFERROR(VLOOKUP($C142,'Entocentric lens DB'!$B$6:$U$312,MATCH('Entocentric lens DB'!$D$4,'Entocentric lens DB'!$B$4:$U$4,0),0),"")</f>
        <v/>
      </c>
      <c r="E142" s="35" t="str">
        <f>IFERROR(VLOOKUP($C142,'Entocentric lens DB'!$B$6:$U$312,MATCH('Entocentric lens DB'!$F$4,'Entocentric lens DB'!$B$4:$U$4,0),0),"")</f>
        <v/>
      </c>
      <c r="F142" s="35" t="str">
        <f>IFERROR(VLOOKUP($C142,'Entocentric lens DB'!$B$6:$U$312,MATCH('Entocentric lens DB'!$G$4,'Entocentric lens DB'!$B$4:$U$4,0),0),"")</f>
        <v/>
      </c>
      <c r="G142" s="35" t="str">
        <f>IFERROR(VLOOKUP($C142,'Entocentric lens DB'!$B$6:$U$312,MATCH('Entocentric lens DB'!$H$4,'Entocentric lens DB'!$B$4:$U$4,0),0),"")</f>
        <v/>
      </c>
      <c r="H142" s="35" t="str">
        <f>IFERROR(VLOOKUP($C142,'Entocentric lens DB'!$B$6:$U$312,MATCH('Entocentric lens DB'!$Q$4,'Entocentric lens DB'!$B$4:$U$4,0),0),"")</f>
        <v/>
      </c>
      <c r="I142" s="42" t="str">
        <f>IFERROR(VLOOKUP($C142,'Entocentric lens DB'!$B$6:$U$312,MATCH('Entocentric lens DB'!$R$4,'Entocentric lens DB'!$B$4:$U$4,0),0),"")</f>
        <v/>
      </c>
      <c r="J142" s="35" t="str">
        <f>IFERROR(VLOOKUP($I142,'Optotune lens DB'!$B$5:$I$25,MATCH('Optotune lens DB'!$I$4,'Optotune lens DB'!$B$4:$I$4,0),0),"")</f>
        <v/>
      </c>
      <c r="K142" s="3" t="s">
        <v>677</v>
      </c>
      <c r="M142" s="32" t="e">
        <f>VLOOKUP(C142,'Entocentric lens DB'!$B$6:$U$135,4,FALSE)</f>
        <v>#N/A</v>
      </c>
    </row>
    <row r="143" spans="2:13">
      <c r="B143" s="3" t="str">
        <f>IFERROR(VLOOKUP($C143,'Entocentric lens DB'!$B$6:$U$312,MATCH('Entocentric lens DB'!$C$4,'Entocentric lens DB'!$B$4:$U$4,0),0),"")</f>
        <v/>
      </c>
      <c r="C143" s="61" t="s">
        <v>809</v>
      </c>
      <c r="D143" s="35" t="str">
        <f>IFERROR(VLOOKUP($C143,'Entocentric lens DB'!$B$6:$U$312,MATCH('Entocentric lens DB'!$D$4,'Entocentric lens DB'!$B$4:$U$4,0),0),"")</f>
        <v/>
      </c>
      <c r="E143" s="35" t="str">
        <f>IFERROR(VLOOKUP($C143,'Entocentric lens DB'!$B$6:$U$312,MATCH('Entocentric lens DB'!$F$4,'Entocentric lens DB'!$B$4:$U$4,0),0),"")</f>
        <v/>
      </c>
      <c r="F143" s="35" t="str">
        <f>IFERROR(VLOOKUP($C143,'Entocentric lens DB'!$B$6:$U$312,MATCH('Entocentric lens DB'!$G$4,'Entocentric lens DB'!$B$4:$U$4,0),0),"")</f>
        <v/>
      </c>
      <c r="G143" s="35" t="str">
        <f>IFERROR(VLOOKUP($C143,'Entocentric lens DB'!$B$6:$U$312,MATCH('Entocentric lens DB'!$H$4,'Entocentric lens DB'!$B$4:$U$4,0),0),"")</f>
        <v/>
      </c>
      <c r="H143" s="35" t="str">
        <f>IFERROR(VLOOKUP($C143,'Entocentric lens DB'!$B$6:$U$312,MATCH('Entocentric lens DB'!$Q$4,'Entocentric lens DB'!$B$4:$U$4,0),0),"")</f>
        <v/>
      </c>
      <c r="I143" s="42" t="str">
        <f>IFERROR(VLOOKUP($C143,'Entocentric lens DB'!$B$6:$U$312,MATCH('Entocentric lens DB'!$R$4,'Entocentric lens DB'!$B$4:$U$4,0),0),"")</f>
        <v/>
      </c>
      <c r="J143" s="35" t="str">
        <f>IFERROR(VLOOKUP($I143,'Optotune lens DB'!$B$5:$I$25,MATCH('Optotune lens DB'!$I$4,'Optotune lens DB'!$B$4:$I$4,0),0),"")</f>
        <v/>
      </c>
      <c r="K143" s="3" t="s">
        <v>677</v>
      </c>
      <c r="M143" s="32" t="e">
        <f>VLOOKUP(C143,'Entocentric lens DB'!$B$6:$U$135,4,FALSE)</f>
        <v>#N/A</v>
      </c>
    </row>
    <row r="144" spans="2:13">
      <c r="B144" s="3" t="str">
        <f>IFERROR(VLOOKUP($C144,'Entocentric lens DB'!$B$6:$U$312,MATCH('Entocentric lens DB'!$C$4,'Entocentric lens DB'!$B$4:$U$4,0),0),"")</f>
        <v/>
      </c>
      <c r="C144" s="61" t="s">
        <v>810</v>
      </c>
      <c r="D144" s="35" t="str">
        <f>IFERROR(VLOOKUP($C144,'Entocentric lens DB'!$B$6:$U$312,MATCH('Entocentric lens DB'!$D$4,'Entocentric lens DB'!$B$4:$U$4,0),0),"")</f>
        <v/>
      </c>
      <c r="E144" s="35" t="str">
        <f>IFERROR(VLOOKUP($C144,'Entocentric lens DB'!$B$6:$U$312,MATCH('Entocentric lens DB'!$F$4,'Entocentric lens DB'!$B$4:$U$4,0),0),"")</f>
        <v/>
      </c>
      <c r="F144" s="35" t="str">
        <f>IFERROR(VLOOKUP($C144,'Entocentric lens DB'!$B$6:$U$312,MATCH('Entocentric lens DB'!$G$4,'Entocentric lens DB'!$B$4:$U$4,0),0),"")</f>
        <v/>
      </c>
      <c r="G144" s="35" t="str">
        <f>IFERROR(VLOOKUP($C144,'Entocentric lens DB'!$B$6:$U$312,MATCH('Entocentric lens DB'!$H$4,'Entocentric lens DB'!$B$4:$U$4,0),0),"")</f>
        <v/>
      </c>
      <c r="H144" s="35" t="str">
        <f>IFERROR(VLOOKUP($C144,'Entocentric lens DB'!$B$6:$U$312,MATCH('Entocentric lens DB'!$Q$4,'Entocentric lens DB'!$B$4:$U$4,0),0),"")</f>
        <v/>
      </c>
      <c r="I144" s="42" t="str">
        <f>IFERROR(VLOOKUP($C144,'Entocentric lens DB'!$B$6:$U$312,MATCH('Entocentric lens DB'!$R$4,'Entocentric lens DB'!$B$4:$U$4,0),0),"")</f>
        <v/>
      </c>
      <c r="J144" s="35" t="str">
        <f>IFERROR(VLOOKUP($I144,'Optotune lens DB'!$B$5:$I$25,MATCH('Optotune lens DB'!$I$4,'Optotune lens DB'!$B$4:$I$4,0),0),"")</f>
        <v/>
      </c>
      <c r="K144" s="3" t="s">
        <v>677</v>
      </c>
      <c r="M144" s="32" t="e">
        <f>VLOOKUP(C144,'Entocentric lens DB'!$B$6:$U$135,4,FALSE)</f>
        <v>#N/A</v>
      </c>
    </row>
    <row r="145" spans="2:13">
      <c r="B145" s="3" t="str">
        <f>IFERROR(VLOOKUP($C145,'Entocentric lens DB'!$B$6:$U$312,MATCH('Entocentric lens DB'!$C$4,'Entocentric lens DB'!$B$4:$U$4,0),0),"")</f>
        <v/>
      </c>
      <c r="C145" s="61" t="s">
        <v>811</v>
      </c>
      <c r="D145" s="35" t="str">
        <f>IFERROR(VLOOKUP($C145,'Entocentric lens DB'!$B$6:$U$312,MATCH('Entocentric lens DB'!$D$4,'Entocentric lens DB'!$B$4:$U$4,0),0),"")</f>
        <v/>
      </c>
      <c r="E145" s="35" t="str">
        <f>IFERROR(VLOOKUP($C145,'Entocentric lens DB'!$B$6:$U$312,MATCH('Entocentric lens DB'!$F$4,'Entocentric lens DB'!$B$4:$U$4,0),0),"")</f>
        <v/>
      </c>
      <c r="F145" s="35" t="str">
        <f>IFERROR(VLOOKUP($C145,'Entocentric lens DB'!$B$6:$U$312,MATCH('Entocentric lens DB'!$G$4,'Entocentric lens DB'!$B$4:$U$4,0),0),"")</f>
        <v/>
      </c>
      <c r="G145" s="35" t="str">
        <f>IFERROR(VLOOKUP($C145,'Entocentric lens DB'!$B$6:$U$312,MATCH('Entocentric lens DB'!$H$4,'Entocentric lens DB'!$B$4:$U$4,0),0),"")</f>
        <v/>
      </c>
      <c r="H145" s="35" t="str">
        <f>IFERROR(VLOOKUP($C145,'Entocentric lens DB'!$B$6:$U$312,MATCH('Entocentric lens DB'!$Q$4,'Entocentric lens DB'!$B$4:$U$4,0),0),"")</f>
        <v/>
      </c>
      <c r="I145" s="42" t="str">
        <f>IFERROR(VLOOKUP($C145,'Entocentric lens DB'!$B$6:$U$312,MATCH('Entocentric lens DB'!$R$4,'Entocentric lens DB'!$B$4:$U$4,0),0),"")</f>
        <v/>
      </c>
      <c r="J145" s="35" t="str">
        <f>IFERROR(VLOOKUP($I145,'Optotune lens DB'!$B$5:$I$25,MATCH('Optotune lens DB'!$I$4,'Optotune lens DB'!$B$4:$I$4,0),0),"")</f>
        <v/>
      </c>
      <c r="K145" s="3" t="s">
        <v>677</v>
      </c>
      <c r="M145" s="32" t="e">
        <f>VLOOKUP(C145,'Entocentric lens DB'!$B$6:$U$135,4,FALSE)</f>
        <v>#N/A</v>
      </c>
    </row>
    <row r="146" spans="2:13">
      <c r="B146" s="3" t="str">
        <f>IFERROR(VLOOKUP($C146,'Entocentric lens DB'!$B$6:$U$312,MATCH('Entocentric lens DB'!$C$4,'Entocentric lens DB'!$B$4:$U$4,0),0),"")</f>
        <v/>
      </c>
      <c r="C146" s="61" t="s">
        <v>812</v>
      </c>
      <c r="D146" s="35" t="str">
        <f>IFERROR(VLOOKUP($C146,'Entocentric lens DB'!$B$6:$U$312,MATCH('Entocentric lens DB'!$D$4,'Entocentric lens DB'!$B$4:$U$4,0),0),"")</f>
        <v/>
      </c>
      <c r="E146" s="35" t="str">
        <f>IFERROR(VLOOKUP($C146,'Entocentric lens DB'!$B$6:$U$312,MATCH('Entocentric lens DB'!$F$4,'Entocentric lens DB'!$B$4:$U$4,0),0),"")</f>
        <v/>
      </c>
      <c r="F146" s="35" t="str">
        <f>IFERROR(VLOOKUP($C146,'Entocentric lens DB'!$B$6:$U$312,MATCH('Entocentric lens DB'!$G$4,'Entocentric lens DB'!$B$4:$U$4,0),0),"")</f>
        <v/>
      </c>
      <c r="G146" s="35" t="str">
        <f>IFERROR(VLOOKUP($C146,'Entocentric lens DB'!$B$6:$U$312,MATCH('Entocentric lens DB'!$H$4,'Entocentric lens DB'!$B$4:$U$4,0),0),"")</f>
        <v/>
      </c>
      <c r="H146" s="35" t="str">
        <f>IFERROR(VLOOKUP($C146,'Entocentric lens DB'!$B$6:$U$312,MATCH('Entocentric lens DB'!$Q$4,'Entocentric lens DB'!$B$4:$U$4,0),0),"")</f>
        <v/>
      </c>
      <c r="I146" s="42" t="str">
        <f>IFERROR(VLOOKUP($C146,'Entocentric lens DB'!$B$6:$U$312,MATCH('Entocentric lens DB'!$R$4,'Entocentric lens DB'!$B$4:$U$4,0),0),"")</f>
        <v/>
      </c>
      <c r="J146" s="35" t="str">
        <f>IFERROR(VLOOKUP($I146,'Optotune lens DB'!$B$5:$I$25,MATCH('Optotune lens DB'!$I$4,'Optotune lens DB'!$B$4:$I$4,0),0),"")</f>
        <v/>
      </c>
      <c r="K146" s="3" t="s">
        <v>677</v>
      </c>
      <c r="M146" s="32" t="e">
        <f>VLOOKUP(C146,'Entocentric lens DB'!$B$6:$U$135,4,FALSE)</f>
        <v>#N/A</v>
      </c>
    </row>
    <row r="147" spans="2:13">
      <c r="B147" s="3" t="str">
        <f>IFERROR(VLOOKUP($C147,'Entocentric lens DB'!$B$6:$U$312,MATCH('Entocentric lens DB'!$C$4,'Entocentric lens DB'!$B$4:$U$4,0),0),"")</f>
        <v/>
      </c>
      <c r="C147" s="49" t="s">
        <v>813</v>
      </c>
      <c r="D147" s="35" t="str">
        <f>IFERROR(VLOOKUP($C147,'Entocentric lens DB'!$B$6:$U$312,MATCH('Entocentric lens DB'!$D$4,'Entocentric lens DB'!$B$4:$U$4,0),0),"")</f>
        <v/>
      </c>
      <c r="E147" s="35" t="str">
        <f>IFERROR(VLOOKUP($C147,'Entocentric lens DB'!$B$6:$U$312,MATCH('Entocentric lens DB'!$F$4,'Entocentric lens DB'!$B$4:$U$4,0),0),"")</f>
        <v/>
      </c>
      <c r="F147" s="35" t="str">
        <f>IFERROR(VLOOKUP($C147,'Entocentric lens DB'!$B$6:$U$312,MATCH('Entocentric lens DB'!$G$4,'Entocentric lens DB'!$B$4:$U$4,0),0),"")</f>
        <v/>
      </c>
      <c r="G147" s="35" t="str">
        <f>IFERROR(VLOOKUP($C147,'Entocentric lens DB'!$B$6:$U$312,MATCH('Entocentric lens DB'!$H$4,'Entocentric lens DB'!$B$4:$U$4,0),0),"")</f>
        <v/>
      </c>
      <c r="H147" s="35" t="str">
        <f>IFERROR(VLOOKUP($C147,'Entocentric lens DB'!$B$6:$U$312,MATCH('Entocentric lens DB'!$Q$4,'Entocentric lens DB'!$B$4:$U$4,0),0),"")</f>
        <v/>
      </c>
      <c r="I147" s="42" t="str">
        <f>IFERROR(VLOOKUP($C147,'Entocentric lens DB'!$B$6:$U$312,MATCH('Entocentric lens DB'!$R$4,'Entocentric lens DB'!$B$4:$U$4,0),0),"")</f>
        <v/>
      </c>
      <c r="J147" s="35" t="str">
        <f>IFERROR(VLOOKUP($I147,'Optotune lens DB'!$B$5:$I$25,MATCH('Optotune lens DB'!$I$4,'Optotune lens DB'!$B$4:$I$4,0),0),"")</f>
        <v/>
      </c>
      <c r="K147" s="3" t="s">
        <v>677</v>
      </c>
      <c r="M147" s="32" t="e">
        <f>VLOOKUP(C147,'Entocentric lens DB'!$B$6:$U$135,4,FALSE)</f>
        <v>#N/A</v>
      </c>
    </row>
    <row r="148" spans="2:13">
      <c r="B148" s="3" t="str">
        <f>IFERROR(VLOOKUP($C148,'Entocentric lens DB'!$B$6:$U$312,MATCH('Entocentric lens DB'!$C$4,'Entocentric lens DB'!$B$4:$U$4,0),0),"")</f>
        <v/>
      </c>
      <c r="C148" s="49" t="s">
        <v>814</v>
      </c>
      <c r="D148" s="35" t="str">
        <f>IFERROR(VLOOKUP($C148,'Entocentric lens DB'!$B$6:$U$312,MATCH('Entocentric lens DB'!$D$4,'Entocentric lens DB'!$B$4:$U$4,0),0),"")</f>
        <v/>
      </c>
      <c r="E148" s="35" t="str">
        <f>IFERROR(VLOOKUP($C148,'Entocentric lens DB'!$B$6:$U$312,MATCH('Entocentric lens DB'!$F$4,'Entocentric lens DB'!$B$4:$U$4,0),0),"")</f>
        <v/>
      </c>
      <c r="F148" s="35" t="str">
        <f>IFERROR(VLOOKUP($C148,'Entocentric lens DB'!$B$6:$U$312,MATCH('Entocentric lens DB'!$G$4,'Entocentric lens DB'!$B$4:$U$4,0),0),"")</f>
        <v/>
      </c>
      <c r="G148" s="35" t="str">
        <f>IFERROR(VLOOKUP($C148,'Entocentric lens DB'!$B$6:$U$312,MATCH('Entocentric lens DB'!$H$4,'Entocentric lens DB'!$B$4:$U$4,0),0),"")</f>
        <v/>
      </c>
      <c r="H148" s="35" t="str">
        <f>IFERROR(VLOOKUP($C148,'Entocentric lens DB'!$B$6:$U$312,MATCH('Entocentric lens DB'!$Q$4,'Entocentric lens DB'!$B$4:$U$4,0),0),"")</f>
        <v/>
      </c>
      <c r="I148" s="42" t="str">
        <f>IFERROR(VLOOKUP($C148,'Entocentric lens DB'!$B$6:$U$312,MATCH('Entocentric lens DB'!$R$4,'Entocentric lens DB'!$B$4:$U$4,0),0),"")</f>
        <v/>
      </c>
      <c r="J148" s="35" t="str">
        <f>IFERROR(VLOOKUP($I148,'Optotune lens DB'!$B$5:$I$25,MATCH('Optotune lens DB'!$I$4,'Optotune lens DB'!$B$4:$I$4,0),0),"")</f>
        <v/>
      </c>
      <c r="K148" s="3" t="s">
        <v>677</v>
      </c>
      <c r="M148" s="32" t="e">
        <f>VLOOKUP(C148,'Entocentric lens DB'!$B$6:$U$135,4,FALSE)</f>
        <v>#N/A</v>
      </c>
    </row>
    <row r="149" spans="2:13">
      <c r="B149" s="3" t="str">
        <f>IFERROR(VLOOKUP($C149,'Entocentric lens DB'!$B$6:$U$312,MATCH('Entocentric lens DB'!$C$4,'Entocentric lens DB'!$B$4:$U$4,0),0),"")</f>
        <v/>
      </c>
      <c r="C149" s="49" t="s">
        <v>815</v>
      </c>
      <c r="D149" s="35" t="str">
        <f>IFERROR(VLOOKUP($C149,'Entocentric lens DB'!$B$6:$U$312,MATCH('Entocentric lens DB'!$D$4,'Entocentric lens DB'!$B$4:$U$4,0),0),"")</f>
        <v/>
      </c>
      <c r="E149" s="35" t="str">
        <f>IFERROR(VLOOKUP($C149,'Entocentric lens DB'!$B$6:$U$312,MATCH('Entocentric lens DB'!$F$4,'Entocentric lens DB'!$B$4:$U$4,0),0),"")</f>
        <v/>
      </c>
      <c r="F149" s="35" t="str">
        <f>IFERROR(VLOOKUP($C149,'Entocentric lens DB'!$B$6:$U$312,MATCH('Entocentric lens DB'!$G$4,'Entocentric lens DB'!$B$4:$U$4,0),0),"")</f>
        <v/>
      </c>
      <c r="G149" s="35" t="str">
        <f>IFERROR(VLOOKUP($C149,'Entocentric lens DB'!$B$6:$U$312,MATCH('Entocentric lens DB'!$H$4,'Entocentric lens DB'!$B$4:$U$4,0),0),"")</f>
        <v/>
      </c>
      <c r="H149" s="35" t="str">
        <f>IFERROR(VLOOKUP($C149,'Entocentric lens DB'!$B$6:$U$312,MATCH('Entocentric lens DB'!$Q$4,'Entocentric lens DB'!$B$4:$U$4,0),0),"")</f>
        <v/>
      </c>
      <c r="I149" s="42" t="str">
        <f>IFERROR(VLOOKUP($C149,'Entocentric lens DB'!$B$6:$U$312,MATCH('Entocentric lens DB'!$R$4,'Entocentric lens DB'!$B$4:$U$4,0),0),"")</f>
        <v/>
      </c>
      <c r="J149" s="35" t="str">
        <f>IFERROR(VLOOKUP($I149,'Optotune lens DB'!$B$5:$I$25,MATCH('Optotune lens DB'!$I$4,'Optotune lens DB'!$B$4:$I$4,0),0),"")</f>
        <v/>
      </c>
      <c r="K149" s="3" t="s">
        <v>677</v>
      </c>
      <c r="M149" s="32" t="e">
        <f>VLOOKUP(C149,'Entocentric lens DB'!$B$6:$U$135,4,FALSE)</f>
        <v>#N/A</v>
      </c>
    </row>
    <row r="150" spans="2:13">
      <c r="B150" s="3" t="str">
        <f>IFERROR(VLOOKUP($C150,'Entocentric lens DB'!$B$6:$U$312,MATCH('Entocentric lens DB'!$C$4,'Entocentric lens DB'!$B$4:$U$4,0),0),"")</f>
        <v/>
      </c>
      <c r="C150" s="49" t="s">
        <v>816</v>
      </c>
      <c r="D150" s="35" t="str">
        <f>IFERROR(VLOOKUP($C150,'Entocentric lens DB'!$B$6:$U$312,MATCH('Entocentric lens DB'!$D$4,'Entocentric lens DB'!$B$4:$U$4,0),0),"")</f>
        <v/>
      </c>
      <c r="E150" s="35" t="str">
        <f>IFERROR(VLOOKUP($C150,'Entocentric lens DB'!$B$6:$U$312,MATCH('Entocentric lens DB'!$F$4,'Entocentric lens DB'!$B$4:$U$4,0),0),"")</f>
        <v/>
      </c>
      <c r="F150" s="35" t="str">
        <f>IFERROR(VLOOKUP($C150,'Entocentric lens DB'!$B$6:$U$312,MATCH('Entocentric lens DB'!$G$4,'Entocentric lens DB'!$B$4:$U$4,0),0),"")</f>
        <v/>
      </c>
      <c r="G150" s="35" t="str">
        <f>IFERROR(VLOOKUP($C150,'Entocentric lens DB'!$B$6:$U$312,MATCH('Entocentric lens DB'!$H$4,'Entocentric lens DB'!$B$4:$U$4,0),0),"")</f>
        <v/>
      </c>
      <c r="H150" s="35" t="str">
        <f>IFERROR(VLOOKUP($C150,'Entocentric lens DB'!$B$6:$U$312,MATCH('Entocentric lens DB'!$Q$4,'Entocentric lens DB'!$B$4:$U$4,0),0),"")</f>
        <v/>
      </c>
      <c r="I150" s="42" t="str">
        <f>IFERROR(VLOOKUP($C150,'Entocentric lens DB'!$B$6:$U$312,MATCH('Entocentric lens DB'!$R$4,'Entocentric lens DB'!$B$4:$U$4,0),0),"")</f>
        <v/>
      </c>
      <c r="J150" s="35" t="str">
        <f>IFERROR(VLOOKUP($I150,'Optotune lens DB'!$B$5:$I$25,MATCH('Optotune lens DB'!$I$4,'Optotune lens DB'!$B$4:$I$4,0),0),"")</f>
        <v/>
      </c>
      <c r="K150" s="3" t="s">
        <v>677</v>
      </c>
      <c r="M150" s="32" t="e">
        <f>VLOOKUP(C150,'Entocentric lens DB'!$B$6:$U$135,4,FALSE)</f>
        <v>#N/A</v>
      </c>
    </row>
    <row r="151" spans="2:13">
      <c r="B151" s="3" t="str">
        <f>IFERROR(VLOOKUP($C151,'Entocentric lens DB'!$B$6:$U$312,MATCH('Entocentric lens DB'!$C$4,'Entocentric lens DB'!$B$4:$U$4,0),0),"")</f>
        <v/>
      </c>
      <c r="C151" s="49" t="s">
        <v>817</v>
      </c>
      <c r="D151" s="35" t="str">
        <f>IFERROR(VLOOKUP($C151,'Entocentric lens DB'!$B$6:$U$312,MATCH('Entocentric lens DB'!$D$4,'Entocentric lens DB'!$B$4:$U$4,0),0),"")</f>
        <v/>
      </c>
      <c r="E151" s="35" t="str">
        <f>IFERROR(VLOOKUP($C151,'Entocentric lens DB'!$B$6:$U$312,MATCH('Entocentric lens DB'!$F$4,'Entocentric lens DB'!$B$4:$U$4,0),0),"")</f>
        <v/>
      </c>
      <c r="F151" s="35" t="str">
        <f>IFERROR(VLOOKUP($C151,'Entocentric lens DB'!$B$6:$U$312,MATCH('Entocentric lens DB'!$G$4,'Entocentric lens DB'!$B$4:$U$4,0),0),"")</f>
        <v/>
      </c>
      <c r="G151" s="35" t="str">
        <f>IFERROR(VLOOKUP($C151,'Entocentric lens DB'!$B$6:$U$312,MATCH('Entocentric lens DB'!$H$4,'Entocentric lens DB'!$B$4:$U$4,0),0),"")</f>
        <v/>
      </c>
      <c r="H151" s="35" t="str">
        <f>IFERROR(VLOOKUP($C151,'Entocentric lens DB'!$B$6:$U$312,MATCH('Entocentric lens DB'!$Q$4,'Entocentric lens DB'!$B$4:$U$4,0),0),"")</f>
        <v/>
      </c>
      <c r="I151" s="42" t="str">
        <f>IFERROR(VLOOKUP($C151,'Entocentric lens DB'!$B$6:$U$312,MATCH('Entocentric lens DB'!$R$4,'Entocentric lens DB'!$B$4:$U$4,0),0),"")</f>
        <v/>
      </c>
      <c r="J151" s="35" t="str">
        <f>IFERROR(VLOOKUP($I151,'Optotune lens DB'!$B$5:$I$25,MATCH('Optotune lens DB'!$I$4,'Optotune lens DB'!$B$4:$I$4,0),0),"")</f>
        <v/>
      </c>
      <c r="K151" s="3" t="s">
        <v>677</v>
      </c>
      <c r="M151" s="32" t="e">
        <f>VLOOKUP(C151,'Entocentric lens DB'!$B$6:$U$135,4,FALSE)</f>
        <v>#N/A</v>
      </c>
    </row>
    <row r="152" spans="2:13">
      <c r="B152" s="3" t="str">
        <f>IFERROR(VLOOKUP($C152,'Entocentric lens DB'!$B$6:$U$312,MATCH('Entocentric lens DB'!$C$4,'Entocentric lens DB'!$B$4:$U$4,0),0),"")</f>
        <v/>
      </c>
      <c r="C152" s="49" t="s">
        <v>818</v>
      </c>
      <c r="D152" s="35" t="str">
        <f>IFERROR(VLOOKUP($C152,'Entocentric lens DB'!$B$6:$U$312,MATCH('Entocentric lens DB'!$D$4,'Entocentric lens DB'!$B$4:$U$4,0),0),"")</f>
        <v/>
      </c>
      <c r="E152" s="35" t="str">
        <f>IFERROR(VLOOKUP($C152,'Entocentric lens DB'!$B$6:$U$312,MATCH('Entocentric lens DB'!$F$4,'Entocentric lens DB'!$B$4:$U$4,0),0),"")</f>
        <v/>
      </c>
      <c r="F152" s="35" t="str">
        <f>IFERROR(VLOOKUP($C152,'Entocentric lens DB'!$B$6:$U$312,MATCH('Entocentric lens DB'!$G$4,'Entocentric lens DB'!$B$4:$U$4,0),0),"")</f>
        <v/>
      </c>
      <c r="G152" s="35" t="str">
        <f>IFERROR(VLOOKUP($C152,'Entocentric lens DB'!$B$6:$U$312,MATCH('Entocentric lens DB'!$H$4,'Entocentric lens DB'!$B$4:$U$4,0),0),"")</f>
        <v/>
      </c>
      <c r="H152" s="35" t="str">
        <f>IFERROR(VLOOKUP($C152,'Entocentric lens DB'!$B$6:$U$312,MATCH('Entocentric lens DB'!$Q$4,'Entocentric lens DB'!$B$4:$U$4,0),0),"")</f>
        <v/>
      </c>
      <c r="I152" s="42" t="str">
        <f>IFERROR(VLOOKUP($C152,'Entocentric lens DB'!$B$6:$U$312,MATCH('Entocentric lens DB'!$R$4,'Entocentric lens DB'!$B$4:$U$4,0),0),"")</f>
        <v/>
      </c>
      <c r="J152" s="35" t="str">
        <f>IFERROR(VLOOKUP($I152,'Optotune lens DB'!$B$5:$I$25,MATCH('Optotune lens DB'!$I$4,'Optotune lens DB'!$B$4:$I$4,0),0),"")</f>
        <v/>
      </c>
      <c r="K152" s="3" t="s">
        <v>677</v>
      </c>
      <c r="M152" s="32" t="e">
        <f>VLOOKUP(C152,'Entocentric lens DB'!$B$6:$U$135,4,FALSE)</f>
        <v>#N/A</v>
      </c>
    </row>
    <row r="153" spans="2:13">
      <c r="B153" s="3" t="str">
        <f>IFERROR(VLOOKUP($C153,'Entocentric lens DB'!$B$6:$U$312,MATCH('Entocentric lens DB'!$C$4,'Entocentric lens DB'!$B$4:$U$4,0),0),"")</f>
        <v/>
      </c>
      <c r="C153" s="49" t="s">
        <v>819</v>
      </c>
      <c r="D153" s="35" t="str">
        <f>IFERROR(VLOOKUP($C153,'Entocentric lens DB'!$B$6:$U$312,MATCH('Entocentric lens DB'!$D$4,'Entocentric lens DB'!$B$4:$U$4,0),0),"")</f>
        <v/>
      </c>
      <c r="E153" s="35" t="str">
        <f>IFERROR(VLOOKUP($C153,'Entocentric lens DB'!$B$6:$U$312,MATCH('Entocentric lens DB'!$F$4,'Entocentric lens DB'!$B$4:$U$4,0),0),"")</f>
        <v/>
      </c>
      <c r="F153" s="35" t="str">
        <f>IFERROR(VLOOKUP($C153,'Entocentric lens DB'!$B$6:$U$312,MATCH('Entocentric lens DB'!$G$4,'Entocentric lens DB'!$B$4:$U$4,0),0),"")</f>
        <v/>
      </c>
      <c r="G153" s="35" t="str">
        <f>IFERROR(VLOOKUP($C153,'Entocentric lens DB'!$B$6:$U$312,MATCH('Entocentric lens DB'!$H$4,'Entocentric lens DB'!$B$4:$U$4,0),0),"")</f>
        <v/>
      </c>
      <c r="H153" s="35" t="str">
        <f>IFERROR(VLOOKUP($C153,'Entocentric lens DB'!$B$6:$U$312,MATCH('Entocentric lens DB'!$Q$4,'Entocentric lens DB'!$B$4:$U$4,0),0),"")</f>
        <v/>
      </c>
      <c r="I153" s="42" t="str">
        <f>IFERROR(VLOOKUP($C153,'Entocentric lens DB'!$B$6:$U$312,MATCH('Entocentric lens DB'!$R$4,'Entocentric lens DB'!$B$4:$U$4,0),0),"")</f>
        <v/>
      </c>
      <c r="J153" s="35" t="str">
        <f>IFERROR(VLOOKUP($I153,'Optotune lens DB'!$B$5:$I$25,MATCH('Optotune lens DB'!$I$4,'Optotune lens DB'!$B$4:$I$4,0),0),"")</f>
        <v/>
      </c>
      <c r="K153" s="3" t="s">
        <v>677</v>
      </c>
      <c r="M153" s="32" t="e">
        <f>VLOOKUP(C153,'Entocentric lens DB'!$B$6:$U$135,4,FALSE)</f>
        <v>#N/A</v>
      </c>
    </row>
    <row r="154" spans="2:13">
      <c r="B154" s="3" t="str">
        <f>IFERROR(VLOOKUP($C154,'Entocentric lens DB'!$B$6:$U$312,MATCH('Entocentric lens DB'!$C$4,'Entocentric lens DB'!$B$4:$U$4,0),0),"")</f>
        <v/>
      </c>
      <c r="C154" s="49" t="s">
        <v>820</v>
      </c>
      <c r="D154" s="35" t="str">
        <f>IFERROR(VLOOKUP($C154,'Entocentric lens DB'!$B$6:$U$312,MATCH('Entocentric lens DB'!$D$4,'Entocentric lens DB'!$B$4:$U$4,0),0),"")</f>
        <v/>
      </c>
      <c r="E154" s="35" t="str">
        <f>IFERROR(VLOOKUP($C154,'Entocentric lens DB'!$B$6:$U$312,MATCH('Entocentric lens DB'!$F$4,'Entocentric lens DB'!$B$4:$U$4,0),0),"")</f>
        <v/>
      </c>
      <c r="F154" s="35" t="str">
        <f>IFERROR(VLOOKUP($C154,'Entocentric lens DB'!$B$6:$U$312,MATCH('Entocentric lens DB'!$G$4,'Entocentric lens DB'!$B$4:$U$4,0),0),"")</f>
        <v/>
      </c>
      <c r="G154" s="35" t="str">
        <f>IFERROR(VLOOKUP($C154,'Entocentric lens DB'!$B$6:$U$312,MATCH('Entocentric lens DB'!$H$4,'Entocentric lens DB'!$B$4:$U$4,0),0),"")</f>
        <v/>
      </c>
      <c r="H154" s="35" t="str">
        <f>IFERROR(VLOOKUP($C154,'Entocentric lens DB'!$B$6:$U$312,MATCH('Entocentric lens DB'!$Q$4,'Entocentric lens DB'!$B$4:$U$4,0),0),"")</f>
        <v/>
      </c>
      <c r="I154" s="42" t="str">
        <f>IFERROR(VLOOKUP($C154,'Entocentric lens DB'!$B$6:$U$312,MATCH('Entocentric lens DB'!$R$4,'Entocentric lens DB'!$B$4:$U$4,0),0),"")</f>
        <v/>
      </c>
      <c r="J154" s="35" t="str">
        <f>IFERROR(VLOOKUP($I154,'Optotune lens DB'!$B$5:$I$25,MATCH('Optotune lens DB'!$I$4,'Optotune lens DB'!$B$4:$I$4,0),0),"")</f>
        <v/>
      </c>
      <c r="K154" s="3" t="s">
        <v>677</v>
      </c>
      <c r="M154" s="32" t="e">
        <f>VLOOKUP(C154,'Entocentric lens DB'!$B$6:$U$135,4,FALSE)</f>
        <v>#N/A</v>
      </c>
    </row>
    <row r="155" spans="2:13">
      <c r="B155" s="3" t="str">
        <f>IFERROR(VLOOKUP($C155,'Entocentric lens DB'!$B$6:$U$312,MATCH('Entocentric lens DB'!$C$4,'Entocentric lens DB'!$B$4:$U$4,0),0),"")</f>
        <v/>
      </c>
      <c r="C155" s="49" t="s">
        <v>821</v>
      </c>
      <c r="D155" s="35" t="str">
        <f>IFERROR(VLOOKUP($C155,'Entocentric lens DB'!$B$6:$U$312,MATCH('Entocentric lens DB'!$D$4,'Entocentric lens DB'!$B$4:$U$4,0),0),"")</f>
        <v/>
      </c>
      <c r="E155" s="35" t="str">
        <f>IFERROR(VLOOKUP($C155,'Entocentric lens DB'!$B$6:$U$312,MATCH('Entocentric lens DB'!$F$4,'Entocentric lens DB'!$B$4:$U$4,0),0),"")</f>
        <v/>
      </c>
      <c r="F155" s="35" t="str">
        <f>IFERROR(VLOOKUP($C155,'Entocentric lens DB'!$B$6:$U$312,MATCH('Entocentric lens DB'!$G$4,'Entocentric lens DB'!$B$4:$U$4,0),0),"")</f>
        <v/>
      </c>
      <c r="G155" s="35" t="str">
        <f>IFERROR(VLOOKUP($C155,'Entocentric lens DB'!$B$6:$U$312,MATCH('Entocentric lens DB'!$H$4,'Entocentric lens DB'!$B$4:$U$4,0),0),"")</f>
        <v/>
      </c>
      <c r="H155" s="35" t="str">
        <f>IFERROR(VLOOKUP($C155,'Entocentric lens DB'!$B$6:$U$312,MATCH('Entocentric lens DB'!$Q$4,'Entocentric lens DB'!$B$4:$U$4,0),0),"")</f>
        <v/>
      </c>
      <c r="I155" s="42" t="str">
        <f>IFERROR(VLOOKUP($C155,'Entocentric lens DB'!$B$6:$U$312,MATCH('Entocentric lens DB'!$R$4,'Entocentric lens DB'!$B$4:$U$4,0),0),"")</f>
        <v/>
      </c>
      <c r="J155" s="35" t="str">
        <f>IFERROR(VLOOKUP($I155,'Optotune lens DB'!$B$5:$I$25,MATCH('Optotune lens DB'!$I$4,'Optotune lens DB'!$B$4:$I$4,0),0),"")</f>
        <v/>
      </c>
      <c r="K155" s="3" t="s">
        <v>677</v>
      </c>
      <c r="M155" s="32" t="e">
        <f>VLOOKUP(C155,'Entocentric lens DB'!$B$6:$U$135,4,FALSE)</f>
        <v>#N/A</v>
      </c>
    </row>
    <row r="156" spans="2:13">
      <c r="B156" s="3" t="str">
        <f>IFERROR(VLOOKUP($C156,'Entocentric lens DB'!$B$6:$U$312,MATCH('Entocentric lens DB'!$C$4,'Entocentric lens DB'!$B$4:$U$4,0),0),"")</f>
        <v/>
      </c>
      <c r="C156" s="49" t="s">
        <v>822</v>
      </c>
      <c r="D156" s="35" t="str">
        <f>IFERROR(VLOOKUP($C156,'Entocentric lens DB'!$B$6:$U$312,MATCH('Entocentric lens DB'!$D$4,'Entocentric lens DB'!$B$4:$U$4,0),0),"")</f>
        <v/>
      </c>
      <c r="E156" s="35" t="str">
        <f>IFERROR(VLOOKUP($C156,'Entocentric lens DB'!$B$6:$U$312,MATCH('Entocentric lens DB'!$F$4,'Entocentric lens DB'!$B$4:$U$4,0),0),"")</f>
        <v/>
      </c>
      <c r="F156" s="35" t="str">
        <f>IFERROR(VLOOKUP($C156,'Entocentric lens DB'!$B$6:$U$312,MATCH('Entocentric lens DB'!$G$4,'Entocentric lens DB'!$B$4:$U$4,0),0),"")</f>
        <v/>
      </c>
      <c r="G156" s="35" t="str">
        <f>IFERROR(VLOOKUP($C156,'Entocentric lens DB'!$B$6:$U$312,MATCH('Entocentric lens DB'!$H$4,'Entocentric lens DB'!$B$4:$U$4,0),0),"")</f>
        <v/>
      </c>
      <c r="H156" s="35" t="str">
        <f>IFERROR(VLOOKUP($C156,'Entocentric lens DB'!$B$6:$U$312,MATCH('Entocentric lens DB'!$Q$4,'Entocentric lens DB'!$B$4:$U$4,0),0),"")</f>
        <v/>
      </c>
      <c r="I156" s="42" t="str">
        <f>IFERROR(VLOOKUP($C156,'Entocentric lens DB'!$B$6:$U$312,MATCH('Entocentric lens DB'!$R$4,'Entocentric lens DB'!$B$4:$U$4,0),0),"")</f>
        <v/>
      </c>
      <c r="J156" s="35" t="str">
        <f>IFERROR(VLOOKUP($I156,'Optotune lens DB'!$B$5:$I$25,MATCH('Optotune lens DB'!$I$4,'Optotune lens DB'!$B$4:$I$4,0),0),"")</f>
        <v/>
      </c>
      <c r="K156" s="3" t="s">
        <v>677</v>
      </c>
      <c r="M156" s="32" t="e">
        <f>VLOOKUP(C156,'Entocentric lens DB'!$B$6:$U$135,4,FALSE)</f>
        <v>#N/A</v>
      </c>
    </row>
    <row r="157" spans="2:13">
      <c r="B157" s="3" t="str">
        <f>IFERROR(VLOOKUP($C157,'Entocentric lens DB'!$B$6:$U$312,MATCH('Entocentric lens DB'!$C$4,'Entocentric lens DB'!$B$4:$U$4,0),0),"")</f>
        <v/>
      </c>
      <c r="C157" s="49" t="s">
        <v>823</v>
      </c>
      <c r="D157" s="35" t="str">
        <f>IFERROR(VLOOKUP($C157,'Entocentric lens DB'!$B$6:$U$312,MATCH('Entocentric lens DB'!$D$4,'Entocentric lens DB'!$B$4:$U$4,0),0),"")</f>
        <v/>
      </c>
      <c r="E157" s="35" t="str">
        <f>IFERROR(VLOOKUP($C157,'Entocentric lens DB'!$B$6:$U$312,MATCH('Entocentric lens DB'!$F$4,'Entocentric lens DB'!$B$4:$U$4,0),0),"")</f>
        <v/>
      </c>
      <c r="F157" s="35" t="str">
        <f>IFERROR(VLOOKUP($C157,'Entocentric lens DB'!$B$6:$U$312,MATCH('Entocentric lens DB'!$G$4,'Entocentric lens DB'!$B$4:$U$4,0),0),"")</f>
        <v/>
      </c>
      <c r="G157" s="35" t="str">
        <f>IFERROR(VLOOKUP($C157,'Entocentric lens DB'!$B$6:$U$312,MATCH('Entocentric lens DB'!$H$4,'Entocentric lens DB'!$B$4:$U$4,0),0),"")</f>
        <v/>
      </c>
      <c r="H157" s="35" t="str">
        <f>IFERROR(VLOOKUP($C157,'Entocentric lens DB'!$B$6:$U$312,MATCH('Entocentric lens DB'!$Q$4,'Entocentric lens DB'!$B$4:$U$4,0),0),"")</f>
        <v/>
      </c>
      <c r="I157" s="42" t="str">
        <f>IFERROR(VLOOKUP($C157,'Entocentric lens DB'!$B$6:$U$312,MATCH('Entocentric lens DB'!$R$4,'Entocentric lens DB'!$B$4:$U$4,0),0),"")</f>
        <v/>
      </c>
      <c r="J157" s="35" t="str">
        <f>IFERROR(VLOOKUP($I157,'Optotune lens DB'!$B$5:$I$25,MATCH('Optotune lens DB'!$I$4,'Optotune lens DB'!$B$4:$I$4,0),0),"")</f>
        <v/>
      </c>
      <c r="K157" s="3" t="s">
        <v>677</v>
      </c>
      <c r="M157" s="32" t="e">
        <f>VLOOKUP(C157,'Entocentric lens DB'!$B$6:$U$135,4,FALSE)</f>
        <v>#N/A</v>
      </c>
    </row>
    <row r="158" spans="2:13">
      <c r="B158" s="3" t="str">
        <f>IFERROR(VLOOKUP($C158,'Entocentric lens DB'!$B$6:$U$312,MATCH('Entocentric lens DB'!$C$4,'Entocentric lens DB'!$B$4:$U$4,0),0),"")</f>
        <v/>
      </c>
      <c r="C158" s="49" t="s">
        <v>824</v>
      </c>
      <c r="D158" s="35" t="str">
        <f>IFERROR(VLOOKUP($C158,'Entocentric lens DB'!$B$6:$U$312,MATCH('Entocentric lens DB'!$D$4,'Entocentric lens DB'!$B$4:$U$4,0),0),"")</f>
        <v/>
      </c>
      <c r="E158" s="35" t="str">
        <f>IFERROR(VLOOKUP($C158,'Entocentric lens DB'!$B$6:$U$312,MATCH('Entocentric lens DB'!$F$4,'Entocentric lens DB'!$B$4:$U$4,0),0),"")</f>
        <v/>
      </c>
      <c r="F158" s="35" t="str">
        <f>IFERROR(VLOOKUP($C158,'Entocentric lens DB'!$B$6:$U$312,MATCH('Entocentric lens DB'!$G$4,'Entocentric lens DB'!$B$4:$U$4,0),0),"")</f>
        <v/>
      </c>
      <c r="G158" s="35" t="str">
        <f>IFERROR(VLOOKUP($C158,'Entocentric lens DB'!$B$6:$U$312,MATCH('Entocentric lens DB'!$H$4,'Entocentric lens DB'!$B$4:$U$4,0),0),"")</f>
        <v/>
      </c>
      <c r="H158" s="35" t="str">
        <f>IFERROR(VLOOKUP($C158,'Entocentric lens DB'!$B$6:$U$312,MATCH('Entocentric lens DB'!$Q$4,'Entocentric lens DB'!$B$4:$U$4,0),0),"")</f>
        <v/>
      </c>
      <c r="I158" s="42" t="str">
        <f>IFERROR(VLOOKUP($C158,'Entocentric lens DB'!$B$6:$U$312,MATCH('Entocentric lens DB'!$R$4,'Entocentric lens DB'!$B$4:$U$4,0),0),"")</f>
        <v/>
      </c>
      <c r="J158" s="35" t="str">
        <f>IFERROR(VLOOKUP($I158,'Optotune lens DB'!$B$5:$I$25,MATCH('Optotune lens DB'!$I$4,'Optotune lens DB'!$B$4:$I$4,0),0),"")</f>
        <v/>
      </c>
      <c r="K158" s="3" t="s">
        <v>677</v>
      </c>
      <c r="M158" s="32" t="e">
        <f>VLOOKUP(C158,'Entocentric lens DB'!$B$6:$U$135,4,FALSE)</f>
        <v>#N/A</v>
      </c>
    </row>
    <row r="159" spans="2:13">
      <c r="B159" s="3" t="str">
        <f>IFERROR(VLOOKUP($C159,'Entocentric lens DB'!$B$6:$U$312,MATCH('Entocentric lens DB'!$C$4,'Entocentric lens DB'!$B$4:$U$4,0),0),"")</f>
        <v/>
      </c>
      <c r="C159" s="49" t="s">
        <v>825</v>
      </c>
      <c r="D159" s="35" t="str">
        <f>IFERROR(VLOOKUP($C159,'Entocentric lens DB'!$B$6:$U$312,MATCH('Entocentric lens DB'!$D$4,'Entocentric lens DB'!$B$4:$U$4,0),0),"")</f>
        <v/>
      </c>
      <c r="E159" s="35" t="str">
        <f>IFERROR(VLOOKUP($C159,'Entocentric lens DB'!$B$6:$U$312,MATCH('Entocentric lens DB'!$F$4,'Entocentric lens DB'!$B$4:$U$4,0),0),"")</f>
        <v/>
      </c>
      <c r="F159" s="35" t="str">
        <f>IFERROR(VLOOKUP($C159,'Entocentric lens DB'!$B$6:$U$312,MATCH('Entocentric lens DB'!$G$4,'Entocentric lens DB'!$B$4:$U$4,0),0),"")</f>
        <v/>
      </c>
      <c r="G159" s="35" t="str">
        <f>IFERROR(VLOOKUP($C159,'Entocentric lens DB'!$B$6:$U$312,MATCH('Entocentric lens DB'!$H$4,'Entocentric lens DB'!$B$4:$U$4,0),0),"")</f>
        <v/>
      </c>
      <c r="H159" s="35" t="str">
        <f>IFERROR(VLOOKUP($C159,'Entocentric lens DB'!$B$6:$U$312,MATCH('Entocentric lens DB'!$Q$4,'Entocentric lens DB'!$B$4:$U$4,0),0),"")</f>
        <v/>
      </c>
      <c r="I159" s="42" t="str">
        <f>IFERROR(VLOOKUP($C159,'Entocentric lens DB'!$B$6:$U$312,MATCH('Entocentric lens DB'!$R$4,'Entocentric lens DB'!$B$4:$U$4,0),0),"")</f>
        <v/>
      </c>
      <c r="J159" s="35" t="str">
        <f>IFERROR(VLOOKUP($I159,'Optotune lens DB'!$B$5:$I$25,MATCH('Optotune lens DB'!$I$4,'Optotune lens DB'!$B$4:$I$4,0),0),"")</f>
        <v/>
      </c>
      <c r="K159" s="3" t="s">
        <v>677</v>
      </c>
      <c r="M159" s="32" t="e">
        <f>VLOOKUP(C159,'Entocentric lens DB'!$B$6:$U$135,4,FALSE)</f>
        <v>#N/A</v>
      </c>
    </row>
    <row r="160" spans="2:13">
      <c r="B160" s="3" t="str">
        <f>IFERROR(VLOOKUP($C160,'Entocentric lens DB'!$B$6:$U$312,MATCH('Entocentric lens DB'!$C$4,'Entocentric lens DB'!$B$4:$U$4,0),0),"")</f>
        <v/>
      </c>
      <c r="C160" s="49" t="s">
        <v>826</v>
      </c>
      <c r="D160" s="35" t="str">
        <f>IFERROR(VLOOKUP($C160,'Entocentric lens DB'!$B$6:$U$312,MATCH('Entocentric lens DB'!$D$4,'Entocentric lens DB'!$B$4:$U$4,0),0),"")</f>
        <v/>
      </c>
      <c r="E160" s="35" t="str">
        <f>IFERROR(VLOOKUP($C160,'Entocentric lens DB'!$B$6:$U$312,MATCH('Entocentric lens DB'!$F$4,'Entocentric lens DB'!$B$4:$U$4,0),0),"")</f>
        <v/>
      </c>
      <c r="F160" s="35" t="str">
        <f>IFERROR(VLOOKUP($C160,'Entocentric lens DB'!$B$6:$U$312,MATCH('Entocentric lens DB'!$G$4,'Entocentric lens DB'!$B$4:$U$4,0),0),"")</f>
        <v/>
      </c>
      <c r="G160" s="35" t="str">
        <f>IFERROR(VLOOKUP($C160,'Entocentric lens DB'!$B$6:$U$312,MATCH('Entocentric lens DB'!$H$4,'Entocentric lens DB'!$B$4:$U$4,0),0),"")</f>
        <v/>
      </c>
      <c r="H160" s="35" t="str">
        <f>IFERROR(VLOOKUP($C160,'Entocentric lens DB'!$B$6:$U$312,MATCH('Entocentric lens DB'!$Q$4,'Entocentric lens DB'!$B$4:$U$4,0),0),"")</f>
        <v/>
      </c>
      <c r="I160" s="42" t="str">
        <f>IFERROR(VLOOKUP($C160,'Entocentric lens DB'!$B$6:$U$312,MATCH('Entocentric lens DB'!$R$4,'Entocentric lens DB'!$B$4:$U$4,0),0),"")</f>
        <v/>
      </c>
      <c r="J160" s="35" t="str">
        <f>IFERROR(VLOOKUP($I160,'Optotune lens DB'!$B$5:$I$25,MATCH('Optotune lens DB'!$I$4,'Optotune lens DB'!$B$4:$I$4,0),0),"")</f>
        <v/>
      </c>
      <c r="K160" s="3" t="s">
        <v>677</v>
      </c>
      <c r="M160" s="32" t="e">
        <f>VLOOKUP(C160,'Entocentric lens DB'!$B$6:$U$135,4,FALSE)</f>
        <v>#N/A</v>
      </c>
    </row>
    <row r="161" spans="2:13">
      <c r="B161" s="3" t="str">
        <f>IFERROR(VLOOKUP($C161,'Entocentric lens DB'!$B$6:$U$312,MATCH('Entocentric lens DB'!$C$4,'Entocentric lens DB'!$B$4:$U$4,0),0),"")</f>
        <v/>
      </c>
      <c r="C161" s="49" t="s">
        <v>827</v>
      </c>
      <c r="D161" s="35" t="str">
        <f>IFERROR(VLOOKUP($C161,'Entocentric lens DB'!$B$6:$U$312,MATCH('Entocentric lens DB'!$D$4,'Entocentric lens DB'!$B$4:$U$4,0),0),"")</f>
        <v/>
      </c>
      <c r="E161" s="35" t="str">
        <f>IFERROR(VLOOKUP($C161,'Entocentric lens DB'!$B$6:$U$312,MATCH('Entocentric lens DB'!$F$4,'Entocentric lens DB'!$B$4:$U$4,0),0),"")</f>
        <v/>
      </c>
      <c r="F161" s="35" t="str">
        <f>IFERROR(VLOOKUP($C161,'Entocentric lens DB'!$B$6:$U$312,MATCH('Entocentric lens DB'!$G$4,'Entocentric lens DB'!$B$4:$U$4,0),0),"")</f>
        <v/>
      </c>
      <c r="G161" s="35" t="str">
        <f>IFERROR(VLOOKUP($C161,'Entocentric lens DB'!$B$6:$U$312,MATCH('Entocentric lens DB'!$H$4,'Entocentric lens DB'!$B$4:$U$4,0),0),"")</f>
        <v/>
      </c>
      <c r="H161" s="35" t="str">
        <f>IFERROR(VLOOKUP($C161,'Entocentric lens DB'!$B$6:$U$312,MATCH('Entocentric lens DB'!$Q$4,'Entocentric lens DB'!$B$4:$U$4,0),0),"")</f>
        <v/>
      </c>
      <c r="I161" s="42" t="str">
        <f>IFERROR(VLOOKUP($C161,'Entocentric lens DB'!$B$6:$U$312,MATCH('Entocentric lens DB'!$R$4,'Entocentric lens DB'!$B$4:$U$4,0),0),"")</f>
        <v/>
      </c>
      <c r="J161" s="35" t="str">
        <f>IFERROR(VLOOKUP($I161,'Optotune lens DB'!$B$5:$I$25,MATCH('Optotune lens DB'!$I$4,'Optotune lens DB'!$B$4:$I$4,0),0),"")</f>
        <v/>
      </c>
      <c r="K161" s="3" t="s">
        <v>801</v>
      </c>
      <c r="M161" s="32" t="e">
        <f>VLOOKUP(C161,'Entocentric lens DB'!$B$6:$U$135,4,FALSE)</f>
        <v>#N/A</v>
      </c>
    </row>
    <row r="162" spans="2:13">
      <c r="B162" s="3" t="str">
        <f>IFERROR(VLOOKUP($C162,'Entocentric lens DB'!$B$6:$U$312,MATCH('Entocentric lens DB'!$C$4,'Entocentric lens DB'!$B$4:$U$4,0),0),"")</f>
        <v/>
      </c>
      <c r="C162" s="49" t="s">
        <v>327</v>
      </c>
      <c r="D162" s="35" t="str">
        <f>IFERROR(VLOOKUP($C162,'Entocentric lens DB'!$B$6:$U$312,MATCH('Entocentric lens DB'!$D$4,'Entocentric lens DB'!$B$4:$U$4,0),0),"")</f>
        <v/>
      </c>
      <c r="E162" s="35" t="str">
        <f>IFERROR(VLOOKUP($C162,'Entocentric lens DB'!$B$6:$U$312,MATCH('Entocentric lens DB'!$F$4,'Entocentric lens DB'!$B$4:$U$4,0),0),"")</f>
        <v/>
      </c>
      <c r="F162" s="35" t="str">
        <f>IFERROR(VLOOKUP($C162,'Entocentric lens DB'!$B$6:$U$312,MATCH('Entocentric lens DB'!$G$4,'Entocentric lens DB'!$B$4:$U$4,0),0),"")</f>
        <v/>
      </c>
      <c r="G162" s="35" t="str">
        <f>IFERROR(VLOOKUP($C162,'Entocentric lens DB'!$B$6:$U$312,MATCH('Entocentric lens DB'!$H$4,'Entocentric lens DB'!$B$4:$U$4,0),0),"")</f>
        <v/>
      </c>
      <c r="H162" s="35" t="str">
        <f>IFERROR(VLOOKUP($C162,'Entocentric lens DB'!$B$6:$U$312,MATCH('Entocentric lens DB'!$Q$4,'Entocentric lens DB'!$B$4:$U$4,0),0),"")</f>
        <v/>
      </c>
      <c r="I162" s="42" t="str">
        <f>IFERROR(VLOOKUP($C162,'Entocentric lens DB'!$B$6:$U$312,MATCH('Entocentric lens DB'!$R$4,'Entocentric lens DB'!$B$4:$U$4,0),0),"")</f>
        <v/>
      </c>
      <c r="J162" s="35" t="str">
        <f>IFERROR(VLOOKUP($I162,'Optotune lens DB'!$B$5:$I$25,MATCH('Optotune lens DB'!$I$4,'Optotune lens DB'!$B$4:$I$4,0),0),"")</f>
        <v/>
      </c>
      <c r="K162" s="3" t="s">
        <v>801</v>
      </c>
      <c r="M162" s="32" t="e">
        <f>VLOOKUP(C162,'Entocentric lens DB'!$B$6:$U$135,4,FALSE)</f>
        <v>#N/A</v>
      </c>
    </row>
    <row r="163" spans="2:13">
      <c r="B163" s="3" t="str">
        <f>IFERROR(VLOOKUP($C163,'Entocentric lens DB'!$B$6:$U$312,MATCH('Entocentric lens DB'!$C$4,'Entocentric lens DB'!$B$4:$U$4,0),0),"")</f>
        <v/>
      </c>
      <c r="C163" s="49" t="s">
        <v>828</v>
      </c>
      <c r="D163" s="35" t="str">
        <f>IFERROR(VLOOKUP($C163,'Entocentric lens DB'!$B$6:$U$312,MATCH('Entocentric lens DB'!$D$4,'Entocentric lens DB'!$B$4:$U$4,0),0),"")</f>
        <v/>
      </c>
      <c r="E163" s="35" t="str">
        <f>IFERROR(VLOOKUP($C163,'Entocentric lens DB'!$B$6:$U$312,MATCH('Entocentric lens DB'!$F$4,'Entocentric lens DB'!$B$4:$U$4,0),0),"")</f>
        <v/>
      </c>
      <c r="F163" s="35" t="str">
        <f>IFERROR(VLOOKUP($C163,'Entocentric lens DB'!$B$6:$U$312,MATCH('Entocentric lens DB'!$G$4,'Entocentric lens DB'!$B$4:$U$4,0),0),"")</f>
        <v/>
      </c>
      <c r="G163" s="35" t="str">
        <f>IFERROR(VLOOKUP($C163,'Entocentric lens DB'!$B$6:$U$312,MATCH('Entocentric lens DB'!$H$4,'Entocentric lens DB'!$B$4:$U$4,0),0),"")</f>
        <v/>
      </c>
      <c r="H163" s="35" t="str">
        <f>IFERROR(VLOOKUP($C163,'Entocentric lens DB'!$B$6:$U$312,MATCH('Entocentric lens DB'!$Q$4,'Entocentric lens DB'!$B$4:$U$4,0),0),"")</f>
        <v/>
      </c>
      <c r="I163" s="42" t="str">
        <f>IFERROR(VLOOKUP($C163,'Entocentric lens DB'!$B$6:$U$312,MATCH('Entocentric lens DB'!$R$4,'Entocentric lens DB'!$B$4:$U$4,0),0),"")</f>
        <v/>
      </c>
      <c r="J163" s="35" t="str">
        <f>IFERROR(VLOOKUP($I163,'Optotune lens DB'!$B$5:$I$25,MATCH('Optotune lens DB'!$I$4,'Optotune lens DB'!$B$4:$I$4,0),0),"")</f>
        <v/>
      </c>
      <c r="K163" s="3" t="s">
        <v>801</v>
      </c>
      <c r="M163" s="32" t="e">
        <f>VLOOKUP(C163,'Entocentric lens DB'!$B$6:$U$135,4,FALSE)</f>
        <v>#N/A</v>
      </c>
    </row>
    <row r="164" spans="2:13">
      <c r="B164" s="3" t="str">
        <f>IFERROR(VLOOKUP($C164,'Entocentric lens DB'!$B$6:$U$312,MATCH('Entocentric lens DB'!$C$4,'Entocentric lens DB'!$B$4:$U$4,0),0),"")</f>
        <v/>
      </c>
      <c r="C164" s="49" t="s">
        <v>328</v>
      </c>
      <c r="D164" s="35" t="str">
        <f>IFERROR(VLOOKUP($C164,'Entocentric lens DB'!$B$6:$U$312,MATCH('Entocentric lens DB'!$D$4,'Entocentric lens DB'!$B$4:$U$4,0),0),"")</f>
        <v/>
      </c>
      <c r="E164" s="35" t="str">
        <f>IFERROR(VLOOKUP($C164,'Entocentric lens DB'!$B$6:$U$312,MATCH('Entocentric lens DB'!$F$4,'Entocentric lens DB'!$B$4:$U$4,0),0),"")</f>
        <v/>
      </c>
      <c r="F164" s="35" t="str">
        <f>IFERROR(VLOOKUP($C164,'Entocentric lens DB'!$B$6:$U$312,MATCH('Entocentric lens DB'!$G$4,'Entocentric lens DB'!$B$4:$U$4,0),0),"")</f>
        <v/>
      </c>
      <c r="G164" s="35" t="str">
        <f>IFERROR(VLOOKUP($C164,'Entocentric lens DB'!$B$6:$U$312,MATCH('Entocentric lens DB'!$H$4,'Entocentric lens DB'!$B$4:$U$4,0),0),"")</f>
        <v/>
      </c>
      <c r="H164" s="35" t="str">
        <f>IFERROR(VLOOKUP($C164,'Entocentric lens DB'!$B$6:$U$312,MATCH('Entocentric lens DB'!$Q$4,'Entocentric lens DB'!$B$4:$U$4,0),0),"")</f>
        <v/>
      </c>
      <c r="I164" s="42" t="str">
        <f>IFERROR(VLOOKUP($C164,'Entocentric lens DB'!$B$6:$U$312,MATCH('Entocentric lens DB'!$R$4,'Entocentric lens DB'!$B$4:$U$4,0),0),"")</f>
        <v/>
      </c>
      <c r="J164" s="35" t="str">
        <f>IFERROR(VLOOKUP($I164,'Optotune lens DB'!$B$5:$I$25,MATCH('Optotune lens DB'!$I$4,'Optotune lens DB'!$B$4:$I$4,0),0),"")</f>
        <v/>
      </c>
      <c r="K164" s="3" t="s">
        <v>801</v>
      </c>
      <c r="M164" s="32" t="e">
        <f>VLOOKUP(C164,'Entocentric lens DB'!$B$6:$U$135,4,FALSE)</f>
        <v>#N/A</v>
      </c>
    </row>
    <row r="165" spans="2:13">
      <c r="B165" s="3" t="str">
        <f>IFERROR(VLOOKUP($C165,'Entocentric lens DB'!$B$6:$U$312,MATCH('Entocentric lens DB'!$C$4,'Entocentric lens DB'!$B$4:$U$4,0),0),"")</f>
        <v/>
      </c>
      <c r="C165" s="49" t="s">
        <v>829</v>
      </c>
      <c r="D165" s="35" t="str">
        <f>IFERROR(VLOOKUP($C165,'Entocentric lens DB'!$B$6:$U$312,MATCH('Entocentric lens DB'!$D$4,'Entocentric lens DB'!$B$4:$U$4,0),0),"")</f>
        <v/>
      </c>
      <c r="E165" s="35" t="str">
        <f>IFERROR(VLOOKUP($C165,'Entocentric lens DB'!$B$6:$U$312,MATCH('Entocentric lens DB'!$F$4,'Entocentric lens DB'!$B$4:$U$4,0),0),"")</f>
        <v/>
      </c>
      <c r="F165" s="35" t="str">
        <f>IFERROR(VLOOKUP($C165,'Entocentric lens DB'!$B$6:$U$312,MATCH('Entocentric lens DB'!$G$4,'Entocentric lens DB'!$B$4:$U$4,0),0),"")</f>
        <v/>
      </c>
      <c r="G165" s="35" t="str">
        <f>IFERROR(VLOOKUP($C165,'Entocentric lens DB'!$B$6:$U$312,MATCH('Entocentric lens DB'!$H$4,'Entocentric lens DB'!$B$4:$U$4,0),0),"")</f>
        <v/>
      </c>
      <c r="H165" s="35" t="str">
        <f>IFERROR(VLOOKUP($C165,'Entocentric lens DB'!$B$6:$U$312,MATCH('Entocentric lens DB'!$Q$4,'Entocentric lens DB'!$B$4:$U$4,0),0),"")</f>
        <v/>
      </c>
      <c r="I165" s="42" t="str">
        <f>IFERROR(VLOOKUP($C165,'Entocentric lens DB'!$B$6:$U$312,MATCH('Entocentric lens DB'!$R$4,'Entocentric lens DB'!$B$4:$U$4,0),0),"")</f>
        <v/>
      </c>
      <c r="J165" s="35" t="str">
        <f>IFERROR(VLOOKUP($I165,'Optotune lens DB'!$B$5:$I$25,MATCH('Optotune lens DB'!$I$4,'Optotune lens DB'!$B$4:$I$4,0),0),"")</f>
        <v/>
      </c>
      <c r="K165" s="3" t="s">
        <v>801</v>
      </c>
      <c r="M165" s="32" t="e">
        <f>VLOOKUP(C165,'Entocentric lens DB'!$B$6:$U$135,4,FALSE)</f>
        <v>#N/A</v>
      </c>
    </row>
    <row r="166" spans="2:13">
      <c r="B166" s="3" t="str">
        <f>IFERROR(VLOOKUP($C166,'Entocentric lens DB'!$B$6:$U$312,MATCH('Entocentric lens DB'!$C$4,'Entocentric lens DB'!$B$4:$U$4,0),0),"")</f>
        <v/>
      </c>
      <c r="C166" s="49" t="s">
        <v>596</v>
      </c>
      <c r="D166" s="35" t="str">
        <f>IFERROR(VLOOKUP($C166,'Entocentric lens DB'!$B$6:$U$312,MATCH('Entocentric lens DB'!$D$4,'Entocentric lens DB'!$B$4:$U$4,0),0),"")</f>
        <v/>
      </c>
      <c r="E166" s="35" t="str">
        <f>IFERROR(VLOOKUP($C166,'Entocentric lens DB'!$B$6:$U$312,MATCH('Entocentric lens DB'!$F$4,'Entocentric lens DB'!$B$4:$U$4,0),0),"")</f>
        <v/>
      </c>
      <c r="F166" s="35" t="str">
        <f>IFERROR(VLOOKUP($C166,'Entocentric lens DB'!$B$6:$U$312,MATCH('Entocentric lens DB'!$G$4,'Entocentric lens DB'!$B$4:$U$4,0),0),"")</f>
        <v/>
      </c>
      <c r="G166" s="35" t="str">
        <f>IFERROR(VLOOKUP($C166,'Entocentric lens DB'!$B$6:$U$312,MATCH('Entocentric lens DB'!$H$4,'Entocentric lens DB'!$B$4:$U$4,0),0),"")</f>
        <v/>
      </c>
      <c r="H166" s="35" t="str">
        <f>IFERROR(VLOOKUP($C166,'Entocentric lens DB'!$B$6:$U$312,MATCH('Entocentric lens DB'!$Q$4,'Entocentric lens DB'!$B$4:$U$4,0),0),"")</f>
        <v/>
      </c>
      <c r="I166" s="42" t="str">
        <f>IFERROR(VLOOKUP($C166,'Entocentric lens DB'!$B$6:$U$312,MATCH('Entocentric lens DB'!$R$4,'Entocentric lens DB'!$B$4:$U$4,0),0),"")</f>
        <v/>
      </c>
      <c r="J166" s="35" t="str">
        <f>IFERROR(VLOOKUP($I166,'Optotune lens DB'!$B$5:$I$25,MATCH('Optotune lens DB'!$I$4,'Optotune lens DB'!$B$4:$I$4,0),0),"")</f>
        <v/>
      </c>
      <c r="K166" s="3" t="s">
        <v>801</v>
      </c>
      <c r="M166" s="32" t="e">
        <f>VLOOKUP(C166,'Entocentric lens DB'!$B$6:$U$135,4,FALSE)</f>
        <v>#N/A</v>
      </c>
    </row>
    <row r="167" spans="2:13">
      <c r="B167" s="3" t="str">
        <f>IFERROR(VLOOKUP($C167,'Entocentric lens DB'!$B$6:$U$312,MATCH('Entocentric lens DB'!$C$4,'Entocentric lens DB'!$B$4:$U$4,0),0),"")</f>
        <v/>
      </c>
      <c r="C167" s="49" t="s">
        <v>830</v>
      </c>
      <c r="D167" s="35" t="str">
        <f>IFERROR(VLOOKUP($C167,'Entocentric lens DB'!$B$6:$U$312,MATCH('Entocentric lens DB'!$D$4,'Entocentric lens DB'!$B$4:$U$4,0),0),"")</f>
        <v/>
      </c>
      <c r="E167" s="35" t="str">
        <f>IFERROR(VLOOKUP($C167,'Entocentric lens DB'!$B$6:$U$312,MATCH('Entocentric lens DB'!$F$4,'Entocentric lens DB'!$B$4:$U$4,0),0),"")</f>
        <v/>
      </c>
      <c r="F167" s="35" t="str">
        <f>IFERROR(VLOOKUP($C167,'Entocentric lens DB'!$B$6:$U$312,MATCH('Entocentric lens DB'!$G$4,'Entocentric lens DB'!$B$4:$U$4,0),0),"")</f>
        <v/>
      </c>
      <c r="G167" s="35" t="str">
        <f>IFERROR(VLOOKUP($C167,'Entocentric lens DB'!$B$6:$U$312,MATCH('Entocentric lens DB'!$H$4,'Entocentric lens DB'!$B$4:$U$4,0),0),"")</f>
        <v/>
      </c>
      <c r="H167" s="35" t="str">
        <f>IFERROR(VLOOKUP($C167,'Entocentric lens DB'!$B$6:$U$312,MATCH('Entocentric lens DB'!$Q$4,'Entocentric lens DB'!$B$4:$U$4,0),0),"")</f>
        <v/>
      </c>
      <c r="I167" s="42" t="str">
        <f>IFERROR(VLOOKUP($C167,'Entocentric lens DB'!$B$6:$U$312,MATCH('Entocentric lens DB'!$R$4,'Entocentric lens DB'!$B$4:$U$4,0),0),"")</f>
        <v/>
      </c>
      <c r="J167" s="35" t="str">
        <f>IFERROR(VLOOKUP($I167,'Optotune lens DB'!$B$5:$I$25,MATCH('Optotune lens DB'!$I$4,'Optotune lens DB'!$B$4:$I$4,0),0),"")</f>
        <v/>
      </c>
      <c r="K167" s="3" t="s">
        <v>801</v>
      </c>
      <c r="M167" s="32" t="e">
        <f>VLOOKUP(C167,'Entocentric lens DB'!$B$6:$U$135,4,FALSE)</f>
        <v>#N/A</v>
      </c>
    </row>
    <row r="168" spans="2:13">
      <c r="B168" s="3" t="str">
        <f>IFERROR(VLOOKUP($C168,'Entocentric lens DB'!$B$6:$U$312,MATCH('Entocentric lens DB'!$C$4,'Entocentric lens DB'!$B$4:$U$4,0),0),"")</f>
        <v/>
      </c>
      <c r="C168" s="49" t="s">
        <v>320</v>
      </c>
      <c r="D168" s="35" t="str">
        <f>IFERROR(VLOOKUP($C168,'Entocentric lens DB'!$B$6:$U$312,MATCH('Entocentric lens DB'!$D$4,'Entocentric lens DB'!$B$4:$U$4,0),0),"")</f>
        <v/>
      </c>
      <c r="E168" s="35" t="str">
        <f>IFERROR(VLOOKUP($C168,'Entocentric lens DB'!$B$6:$U$312,MATCH('Entocentric lens DB'!$F$4,'Entocentric lens DB'!$B$4:$U$4,0),0),"")</f>
        <v/>
      </c>
      <c r="F168" s="35" t="str">
        <f>IFERROR(VLOOKUP($C168,'Entocentric lens DB'!$B$6:$U$312,MATCH('Entocentric lens DB'!$G$4,'Entocentric lens DB'!$B$4:$U$4,0),0),"")</f>
        <v/>
      </c>
      <c r="G168" s="35" t="str">
        <f>IFERROR(VLOOKUP($C168,'Entocentric lens DB'!$B$6:$U$312,MATCH('Entocentric lens DB'!$H$4,'Entocentric lens DB'!$B$4:$U$4,0),0),"")</f>
        <v/>
      </c>
      <c r="H168" s="35" t="str">
        <f>IFERROR(VLOOKUP($C168,'Entocentric lens DB'!$B$6:$U$312,MATCH('Entocentric lens DB'!$Q$4,'Entocentric lens DB'!$B$4:$U$4,0),0),"")</f>
        <v/>
      </c>
      <c r="I168" s="42" t="str">
        <f>IFERROR(VLOOKUP($C168,'Entocentric lens DB'!$B$6:$U$312,MATCH('Entocentric lens DB'!$R$4,'Entocentric lens DB'!$B$4:$U$4,0),0),"")</f>
        <v/>
      </c>
      <c r="J168" s="35" t="str">
        <f>IFERROR(VLOOKUP($I168,'Optotune lens DB'!$B$5:$I$25,MATCH('Optotune lens DB'!$I$4,'Optotune lens DB'!$B$4:$I$4,0),0),"")</f>
        <v/>
      </c>
      <c r="K168" s="3" t="s">
        <v>801</v>
      </c>
      <c r="M168" s="32" t="e">
        <f>VLOOKUP(C168,'Entocentric lens DB'!$B$6:$U$135,4,FALSE)</f>
        <v>#N/A</v>
      </c>
    </row>
    <row r="169" spans="2:13">
      <c r="B169" s="3" t="str">
        <f>IFERROR(VLOOKUP($C169,'Entocentric lens DB'!$B$6:$U$312,MATCH('Entocentric lens DB'!$C$4,'Entocentric lens DB'!$B$4:$U$4,0),0),"")</f>
        <v/>
      </c>
      <c r="C169" s="49" t="s">
        <v>831</v>
      </c>
      <c r="D169" s="35" t="str">
        <f>IFERROR(VLOOKUP($C169,'Entocentric lens DB'!$B$6:$U$312,MATCH('Entocentric lens DB'!$D$4,'Entocentric lens DB'!$B$4:$U$4,0),0),"")</f>
        <v/>
      </c>
      <c r="E169" s="35" t="str">
        <f>IFERROR(VLOOKUP($C169,'Entocentric lens DB'!$B$6:$U$312,MATCH('Entocentric lens DB'!$F$4,'Entocentric lens DB'!$B$4:$U$4,0),0),"")</f>
        <v/>
      </c>
      <c r="F169" s="35" t="str">
        <f>IFERROR(VLOOKUP($C169,'Entocentric lens DB'!$B$6:$U$312,MATCH('Entocentric lens DB'!$G$4,'Entocentric lens DB'!$B$4:$U$4,0),0),"")</f>
        <v/>
      </c>
      <c r="G169" s="35" t="str">
        <f>IFERROR(VLOOKUP($C169,'Entocentric lens DB'!$B$6:$U$312,MATCH('Entocentric lens DB'!$H$4,'Entocentric lens DB'!$B$4:$U$4,0),0),"")</f>
        <v/>
      </c>
      <c r="H169" s="35" t="str">
        <f>IFERROR(VLOOKUP($C169,'Entocentric lens DB'!$B$6:$U$312,MATCH('Entocentric lens DB'!$Q$4,'Entocentric lens DB'!$B$4:$U$4,0),0),"")</f>
        <v/>
      </c>
      <c r="I169" s="42" t="str">
        <f>IFERROR(VLOOKUP($C169,'Entocentric lens DB'!$B$6:$U$312,MATCH('Entocentric lens DB'!$R$4,'Entocentric lens DB'!$B$4:$U$4,0),0),"")</f>
        <v/>
      </c>
      <c r="J169" s="35" t="str">
        <f>IFERROR(VLOOKUP($I169,'Optotune lens DB'!$B$5:$I$25,MATCH('Optotune lens DB'!$I$4,'Optotune lens DB'!$B$4:$I$4,0),0),"")</f>
        <v/>
      </c>
      <c r="K169" s="3" t="s">
        <v>801</v>
      </c>
      <c r="M169" s="32" t="e">
        <f>VLOOKUP(C169,'Entocentric lens DB'!$B$6:$U$135,4,FALSE)</f>
        <v>#N/A</v>
      </c>
    </row>
    <row r="170" spans="2:13">
      <c r="B170" s="3" t="str">
        <f>IFERROR(VLOOKUP($C170,'Entocentric lens DB'!$B$6:$U$312,MATCH('Entocentric lens DB'!$C$4,'Entocentric lens DB'!$B$4:$U$4,0),0),"")</f>
        <v/>
      </c>
      <c r="C170" s="49" t="s">
        <v>602</v>
      </c>
      <c r="D170" s="35" t="str">
        <f>IFERROR(VLOOKUP($C170,'Entocentric lens DB'!$B$6:$U$312,MATCH('Entocentric lens DB'!$D$4,'Entocentric lens DB'!$B$4:$U$4,0),0),"")</f>
        <v/>
      </c>
      <c r="E170" s="35" t="str">
        <f>IFERROR(VLOOKUP($C170,'Entocentric lens DB'!$B$6:$U$312,MATCH('Entocentric lens DB'!$F$4,'Entocentric lens DB'!$B$4:$U$4,0),0),"")</f>
        <v/>
      </c>
      <c r="F170" s="35" t="str">
        <f>IFERROR(VLOOKUP($C170,'Entocentric lens DB'!$B$6:$U$312,MATCH('Entocentric lens DB'!$G$4,'Entocentric lens DB'!$B$4:$U$4,0),0),"")</f>
        <v/>
      </c>
      <c r="G170" s="35" t="str">
        <f>IFERROR(VLOOKUP($C170,'Entocentric lens DB'!$B$6:$U$312,MATCH('Entocentric lens DB'!$H$4,'Entocentric lens DB'!$B$4:$U$4,0),0),"")</f>
        <v/>
      </c>
      <c r="H170" s="35" t="str">
        <f>IFERROR(VLOOKUP($C170,'Entocentric lens DB'!$B$6:$U$312,MATCH('Entocentric lens DB'!$Q$4,'Entocentric lens DB'!$B$4:$U$4,0),0),"")</f>
        <v/>
      </c>
      <c r="I170" s="42" t="str">
        <f>IFERROR(VLOOKUP($C170,'Entocentric lens DB'!$B$6:$U$312,MATCH('Entocentric lens DB'!$R$4,'Entocentric lens DB'!$B$4:$U$4,0),0),"")</f>
        <v/>
      </c>
      <c r="J170" s="35" t="str">
        <f>IFERROR(VLOOKUP($I170,'Optotune lens DB'!$B$5:$I$25,MATCH('Optotune lens DB'!$I$4,'Optotune lens DB'!$B$4:$I$4,0),0),"")</f>
        <v/>
      </c>
      <c r="K170" s="3" t="s">
        <v>801</v>
      </c>
      <c r="M170" s="32" t="e">
        <f>VLOOKUP(C170,'Entocentric lens DB'!$B$6:$U$135,4,FALSE)</f>
        <v>#N/A</v>
      </c>
    </row>
    <row r="171" spans="2:13">
      <c r="B171" s="3" t="str">
        <f>IFERROR(VLOOKUP($C171,'Entocentric lens DB'!$B$6:$U$312,MATCH('Entocentric lens DB'!$C$4,'Entocentric lens DB'!$B$4:$U$4,0),0),"")</f>
        <v/>
      </c>
      <c r="C171" s="49" t="s">
        <v>832</v>
      </c>
      <c r="D171" s="35" t="str">
        <f>IFERROR(VLOOKUP($C171,'Entocentric lens DB'!$B$6:$U$312,MATCH('Entocentric lens DB'!$D$4,'Entocentric lens DB'!$B$4:$U$4,0),0),"")</f>
        <v/>
      </c>
      <c r="E171" s="35" t="str">
        <f>IFERROR(VLOOKUP($C171,'Entocentric lens DB'!$B$6:$U$312,MATCH('Entocentric lens DB'!$F$4,'Entocentric lens DB'!$B$4:$U$4,0),0),"")</f>
        <v/>
      </c>
      <c r="F171" s="35" t="str">
        <f>IFERROR(VLOOKUP($C171,'Entocentric lens DB'!$B$6:$U$312,MATCH('Entocentric lens DB'!$G$4,'Entocentric lens DB'!$B$4:$U$4,0),0),"")</f>
        <v/>
      </c>
      <c r="G171" s="35" t="str">
        <f>IFERROR(VLOOKUP($C171,'Entocentric lens DB'!$B$6:$U$312,MATCH('Entocentric lens DB'!$H$4,'Entocentric lens DB'!$B$4:$U$4,0),0),"")</f>
        <v/>
      </c>
      <c r="H171" s="35" t="str">
        <f>IFERROR(VLOOKUP($C171,'Entocentric lens DB'!$B$6:$U$312,MATCH('Entocentric lens DB'!$Q$4,'Entocentric lens DB'!$B$4:$U$4,0),0),"")</f>
        <v/>
      </c>
      <c r="I171" s="42" t="str">
        <f>IFERROR(VLOOKUP($C171,'Entocentric lens DB'!$B$6:$U$312,MATCH('Entocentric lens DB'!$R$4,'Entocentric lens DB'!$B$4:$U$4,0),0),"")</f>
        <v/>
      </c>
      <c r="J171" s="35" t="str">
        <f>IFERROR(VLOOKUP($I171,'Optotune lens DB'!$B$5:$I$25,MATCH('Optotune lens DB'!$I$4,'Optotune lens DB'!$B$4:$I$4,0),0),"")</f>
        <v/>
      </c>
      <c r="K171" s="3" t="s">
        <v>801</v>
      </c>
      <c r="M171" s="32" t="e">
        <f>VLOOKUP(C171,'Entocentric lens DB'!$B$6:$U$135,4,FALSE)</f>
        <v>#N/A</v>
      </c>
    </row>
    <row r="172" spans="2:13">
      <c r="B172" s="3" t="str">
        <f>IFERROR(VLOOKUP($C172,'Entocentric lens DB'!$B$6:$U$312,MATCH('Entocentric lens DB'!$C$4,'Entocentric lens DB'!$B$4:$U$4,0),0),"")</f>
        <v/>
      </c>
      <c r="C172" s="49" t="s">
        <v>833</v>
      </c>
      <c r="D172" s="35" t="str">
        <f>IFERROR(VLOOKUP($C172,'Entocentric lens DB'!$B$6:$U$312,MATCH('Entocentric lens DB'!$D$4,'Entocentric lens DB'!$B$4:$U$4,0),0),"")</f>
        <v/>
      </c>
      <c r="E172" s="35" t="str">
        <f>IFERROR(VLOOKUP($C172,'Entocentric lens DB'!$B$6:$U$312,MATCH('Entocentric lens DB'!$F$4,'Entocentric lens DB'!$B$4:$U$4,0),0),"")</f>
        <v/>
      </c>
      <c r="F172" s="35" t="str">
        <f>IFERROR(VLOOKUP($C172,'Entocentric lens DB'!$B$6:$U$312,MATCH('Entocentric lens DB'!$G$4,'Entocentric lens DB'!$B$4:$U$4,0),0),"")</f>
        <v/>
      </c>
      <c r="G172" s="35" t="str">
        <f>IFERROR(VLOOKUP($C172,'Entocentric lens DB'!$B$6:$U$312,MATCH('Entocentric lens DB'!$H$4,'Entocentric lens DB'!$B$4:$U$4,0),0),"")</f>
        <v/>
      </c>
      <c r="H172" s="35" t="str">
        <f>IFERROR(VLOOKUP($C172,'Entocentric lens DB'!$B$6:$U$312,MATCH('Entocentric lens DB'!$Q$4,'Entocentric lens DB'!$B$4:$U$4,0),0),"")</f>
        <v/>
      </c>
      <c r="I172" s="42" t="str">
        <f>IFERROR(VLOOKUP($C172,'Entocentric lens DB'!$B$6:$U$312,MATCH('Entocentric lens DB'!$R$4,'Entocentric lens DB'!$B$4:$U$4,0),0),"")</f>
        <v/>
      </c>
      <c r="J172" s="35" t="str">
        <f>IFERROR(VLOOKUP($I172,'Optotune lens DB'!$B$5:$I$25,MATCH('Optotune lens DB'!$I$4,'Optotune lens DB'!$B$4:$I$4,0),0),"")</f>
        <v/>
      </c>
      <c r="K172" s="3" t="s">
        <v>801</v>
      </c>
      <c r="M172" s="32" t="e">
        <f>VLOOKUP(C172,'Entocentric lens DB'!$B$6:$U$135,4,FALSE)</f>
        <v>#N/A</v>
      </c>
    </row>
    <row r="173" spans="2:13">
      <c r="B173" s="3" t="str">
        <f>IFERROR(VLOOKUP($C173,'Entocentric lens DB'!$B$6:$U$312,MATCH('Entocentric lens DB'!$C$4,'Entocentric lens DB'!$B$4:$U$4,0),0),"")</f>
        <v/>
      </c>
      <c r="C173" s="49" t="s">
        <v>834</v>
      </c>
      <c r="D173" s="35" t="str">
        <f>IFERROR(VLOOKUP($C173,'Entocentric lens DB'!$B$6:$U$312,MATCH('Entocentric lens DB'!$D$4,'Entocentric lens DB'!$B$4:$U$4,0),0),"")</f>
        <v/>
      </c>
      <c r="E173" s="35" t="str">
        <f>IFERROR(VLOOKUP($C173,'Entocentric lens DB'!$B$6:$U$312,MATCH('Entocentric lens DB'!$F$4,'Entocentric lens DB'!$B$4:$U$4,0),0),"")</f>
        <v/>
      </c>
      <c r="F173" s="35" t="str">
        <f>IFERROR(VLOOKUP($C173,'Entocentric lens DB'!$B$6:$U$312,MATCH('Entocentric lens DB'!$G$4,'Entocentric lens DB'!$B$4:$U$4,0),0),"")</f>
        <v/>
      </c>
      <c r="G173" s="35" t="str">
        <f>IFERROR(VLOOKUP($C173,'Entocentric lens DB'!$B$6:$U$312,MATCH('Entocentric lens DB'!$H$4,'Entocentric lens DB'!$B$4:$U$4,0),0),"")</f>
        <v/>
      </c>
      <c r="H173" s="35" t="str">
        <f>IFERROR(VLOOKUP($C173,'Entocentric lens DB'!$B$6:$U$312,MATCH('Entocentric lens DB'!$Q$4,'Entocentric lens DB'!$B$4:$U$4,0),0),"")</f>
        <v/>
      </c>
      <c r="I173" s="42" t="str">
        <f>IFERROR(VLOOKUP($C173,'Entocentric lens DB'!$B$6:$U$312,MATCH('Entocentric lens DB'!$R$4,'Entocentric lens DB'!$B$4:$U$4,0),0),"")</f>
        <v/>
      </c>
      <c r="J173" s="35" t="str">
        <f>IFERROR(VLOOKUP($I173,'Optotune lens DB'!$B$5:$I$25,MATCH('Optotune lens DB'!$I$4,'Optotune lens DB'!$B$4:$I$4,0),0),"")</f>
        <v/>
      </c>
      <c r="K173" s="3" t="s">
        <v>801</v>
      </c>
      <c r="M173" s="32" t="e">
        <f>VLOOKUP(C173,'Entocentric lens DB'!$B$6:$U$135,4,FALSE)</f>
        <v>#N/A</v>
      </c>
    </row>
    <row r="174" spans="2:13">
      <c r="B174" s="3" t="str">
        <f>IFERROR(VLOOKUP($C174,'Entocentric lens DB'!$B$6:$U$312,MATCH('Entocentric lens DB'!$C$4,'Entocentric lens DB'!$B$4:$U$4,0),0),"")</f>
        <v/>
      </c>
      <c r="C174" s="49" t="s">
        <v>835</v>
      </c>
      <c r="D174" s="35" t="str">
        <f>IFERROR(VLOOKUP($C174,'Entocentric lens DB'!$B$6:$U$312,MATCH('Entocentric lens DB'!$D$4,'Entocentric lens DB'!$B$4:$U$4,0),0),"")</f>
        <v/>
      </c>
      <c r="E174" s="35" t="str">
        <f>IFERROR(VLOOKUP($C174,'Entocentric lens DB'!$B$6:$U$312,MATCH('Entocentric lens DB'!$F$4,'Entocentric lens DB'!$B$4:$U$4,0),0),"")</f>
        <v/>
      </c>
      <c r="F174" s="35" t="str">
        <f>IFERROR(VLOOKUP($C174,'Entocentric lens DB'!$B$6:$U$312,MATCH('Entocentric lens DB'!$G$4,'Entocentric lens DB'!$B$4:$U$4,0),0),"")</f>
        <v/>
      </c>
      <c r="G174" s="35" t="str">
        <f>IFERROR(VLOOKUP($C174,'Entocentric lens DB'!$B$6:$U$312,MATCH('Entocentric lens DB'!$H$4,'Entocentric lens DB'!$B$4:$U$4,0),0),"")</f>
        <v/>
      </c>
      <c r="H174" s="35" t="str">
        <f>IFERROR(VLOOKUP($C174,'Entocentric lens DB'!$B$6:$U$312,MATCH('Entocentric lens DB'!$Q$4,'Entocentric lens DB'!$B$4:$U$4,0),0),"")</f>
        <v/>
      </c>
      <c r="I174" s="42" t="str">
        <f>IFERROR(VLOOKUP($C174,'Entocentric lens DB'!$B$6:$U$312,MATCH('Entocentric lens DB'!$R$4,'Entocentric lens DB'!$B$4:$U$4,0),0),"")</f>
        <v/>
      </c>
      <c r="J174" s="35" t="str">
        <f>IFERROR(VLOOKUP($I174,'Optotune lens DB'!$B$5:$I$25,MATCH('Optotune lens DB'!$I$4,'Optotune lens DB'!$B$4:$I$4,0),0),"")</f>
        <v/>
      </c>
      <c r="K174" s="3" t="s">
        <v>801</v>
      </c>
      <c r="M174" s="32" t="e">
        <f>VLOOKUP(C174,'Entocentric lens DB'!$B$6:$U$135,4,FALSE)</f>
        <v>#N/A</v>
      </c>
    </row>
    <row r="175" spans="2:13">
      <c r="B175" s="3" t="str">
        <f>IFERROR(VLOOKUP($C175,'Entocentric lens DB'!$B$6:$U$312,MATCH('Entocentric lens DB'!$C$4,'Entocentric lens DB'!$B$4:$U$4,0),0),"")</f>
        <v/>
      </c>
      <c r="C175" s="49" t="s">
        <v>836</v>
      </c>
      <c r="D175" s="35" t="str">
        <f>IFERROR(VLOOKUP($C175,'Entocentric lens DB'!$B$6:$U$312,MATCH('Entocentric lens DB'!$D$4,'Entocentric lens DB'!$B$4:$U$4,0),0),"")</f>
        <v/>
      </c>
      <c r="E175" s="35" t="str">
        <f>IFERROR(VLOOKUP($C175,'Entocentric lens DB'!$B$6:$U$312,MATCH('Entocentric lens DB'!$F$4,'Entocentric lens DB'!$B$4:$U$4,0),0),"")</f>
        <v/>
      </c>
      <c r="F175" s="35" t="str">
        <f>IFERROR(VLOOKUP($C175,'Entocentric lens DB'!$B$6:$U$312,MATCH('Entocentric lens DB'!$G$4,'Entocentric lens DB'!$B$4:$U$4,0),0),"")</f>
        <v/>
      </c>
      <c r="G175" s="35" t="str">
        <f>IFERROR(VLOOKUP($C175,'Entocentric lens DB'!$B$6:$U$312,MATCH('Entocentric lens DB'!$H$4,'Entocentric lens DB'!$B$4:$U$4,0),0),"")</f>
        <v/>
      </c>
      <c r="H175" s="35" t="str">
        <f>IFERROR(VLOOKUP($C175,'Entocentric lens DB'!$B$6:$U$312,MATCH('Entocentric lens DB'!$Q$4,'Entocentric lens DB'!$B$4:$U$4,0),0),"")</f>
        <v/>
      </c>
      <c r="I175" s="42" t="str">
        <f>IFERROR(VLOOKUP($C175,'Entocentric lens DB'!$B$6:$U$312,MATCH('Entocentric lens DB'!$R$4,'Entocentric lens DB'!$B$4:$U$4,0),0),"")</f>
        <v/>
      </c>
      <c r="J175" s="35" t="str">
        <f>IFERROR(VLOOKUP($I175,'Optotune lens DB'!$B$5:$I$25,MATCH('Optotune lens DB'!$I$4,'Optotune lens DB'!$B$4:$I$4,0),0),"")</f>
        <v/>
      </c>
      <c r="K175" s="3" t="s">
        <v>801</v>
      </c>
      <c r="M175" s="32" t="e">
        <f>VLOOKUP(C175,'Entocentric lens DB'!$B$6:$U$135,4,FALSE)</f>
        <v>#N/A</v>
      </c>
    </row>
    <row r="176" spans="2:13">
      <c r="B176" s="3" t="str">
        <f>IFERROR(VLOOKUP($C176,'Entocentric lens DB'!$B$6:$U$312,MATCH('Entocentric lens DB'!$C$4,'Entocentric lens DB'!$B$4:$U$4,0),0),"")</f>
        <v/>
      </c>
      <c r="C176" s="49" t="s">
        <v>391</v>
      </c>
      <c r="D176" s="35" t="str">
        <f>IFERROR(VLOOKUP($C176,'Entocentric lens DB'!$B$6:$U$312,MATCH('Entocentric lens DB'!$D$4,'Entocentric lens DB'!$B$4:$U$4,0),0),"")</f>
        <v/>
      </c>
      <c r="E176" s="35" t="str">
        <f>IFERROR(VLOOKUP($C176,'Entocentric lens DB'!$B$6:$U$312,MATCH('Entocentric lens DB'!$F$4,'Entocentric lens DB'!$B$4:$U$4,0),0),"")</f>
        <v/>
      </c>
      <c r="F176" s="35" t="str">
        <f>IFERROR(VLOOKUP($C176,'Entocentric lens DB'!$B$6:$U$312,MATCH('Entocentric lens DB'!$G$4,'Entocentric lens DB'!$B$4:$U$4,0),0),"")</f>
        <v/>
      </c>
      <c r="G176" s="35" t="str">
        <f>IFERROR(VLOOKUP($C176,'Entocentric lens DB'!$B$6:$U$312,MATCH('Entocentric lens DB'!$H$4,'Entocentric lens DB'!$B$4:$U$4,0),0),"")</f>
        <v/>
      </c>
      <c r="H176" s="35" t="str">
        <f>IFERROR(VLOOKUP($C176,'Entocentric lens DB'!$B$6:$U$312,MATCH('Entocentric lens DB'!$Q$4,'Entocentric lens DB'!$B$4:$U$4,0),0),"")</f>
        <v/>
      </c>
      <c r="I176" s="42" t="str">
        <f>IFERROR(VLOOKUP($C176,'Entocentric lens DB'!$B$6:$U$312,MATCH('Entocentric lens DB'!$R$4,'Entocentric lens DB'!$B$4:$U$4,0),0),"")</f>
        <v/>
      </c>
      <c r="J176" s="35" t="str">
        <f>IFERROR(VLOOKUP($I176,'Optotune lens DB'!$B$5:$I$25,MATCH('Optotune lens DB'!$I$4,'Optotune lens DB'!$B$4:$I$4,0),0),"")</f>
        <v/>
      </c>
      <c r="K176" s="3" t="s">
        <v>801</v>
      </c>
      <c r="M176" s="32" t="e">
        <f>VLOOKUP(C176,'Entocentric lens DB'!$B$6:$U$135,4,FALSE)</f>
        <v>#N/A</v>
      </c>
    </row>
    <row r="177" spans="2:13">
      <c r="B177" s="3" t="str">
        <f>IFERROR(VLOOKUP($C177,'Entocentric lens DB'!$B$6:$U$312,MATCH('Entocentric lens DB'!$C$4,'Entocentric lens DB'!$B$4:$U$4,0),0),"")</f>
        <v/>
      </c>
      <c r="C177" s="49" t="s">
        <v>393</v>
      </c>
      <c r="D177" s="35" t="str">
        <f>IFERROR(VLOOKUP($C177,'Entocentric lens DB'!$B$6:$U$312,MATCH('Entocentric lens DB'!$D$4,'Entocentric lens DB'!$B$4:$U$4,0),0),"")</f>
        <v/>
      </c>
      <c r="E177" s="35" t="str">
        <f>IFERROR(VLOOKUP($C177,'Entocentric lens DB'!$B$6:$U$312,MATCH('Entocentric lens DB'!$F$4,'Entocentric lens DB'!$B$4:$U$4,0),0),"")</f>
        <v/>
      </c>
      <c r="F177" s="35" t="str">
        <f>IFERROR(VLOOKUP($C177,'Entocentric lens DB'!$B$6:$U$312,MATCH('Entocentric lens DB'!$G$4,'Entocentric lens DB'!$B$4:$U$4,0),0),"")</f>
        <v/>
      </c>
      <c r="G177" s="35" t="str">
        <f>IFERROR(VLOOKUP($C177,'Entocentric lens DB'!$B$6:$U$312,MATCH('Entocentric lens DB'!$H$4,'Entocentric lens DB'!$B$4:$U$4,0),0),"")</f>
        <v/>
      </c>
      <c r="H177" s="35" t="str">
        <f>IFERROR(VLOOKUP($C177,'Entocentric lens DB'!$B$6:$U$312,MATCH('Entocentric lens DB'!$Q$4,'Entocentric lens DB'!$B$4:$U$4,0),0),"")</f>
        <v/>
      </c>
      <c r="I177" s="42" t="str">
        <f>IFERROR(VLOOKUP($C177,'Entocentric lens DB'!$B$6:$U$312,MATCH('Entocentric lens DB'!$R$4,'Entocentric lens DB'!$B$4:$U$4,0),0),"")</f>
        <v/>
      </c>
      <c r="J177" s="35" t="str">
        <f>IFERROR(VLOOKUP($I177,'Optotune lens DB'!$B$5:$I$25,MATCH('Optotune lens DB'!$I$4,'Optotune lens DB'!$B$4:$I$4,0),0),"")</f>
        <v/>
      </c>
      <c r="K177" s="3" t="s">
        <v>801</v>
      </c>
      <c r="M177" s="32" t="e">
        <f>VLOOKUP(C177,'Entocentric lens DB'!$B$6:$U$135,4,FALSE)</f>
        <v>#N/A</v>
      </c>
    </row>
  </sheetData>
  <phoneticPr fontId="20" type="noConversion"/>
  <dataValidations count="4">
    <dataValidation type="list" allowBlank="1" showInputMessage="1" showErrorMessage="1" sqref="H5:H177 J5:J177" xr:uid="{00000000-0002-0000-2600-000000000000}">
      <formula1>Prices</formula1>
    </dataValidation>
    <dataValidation type="list" allowBlank="1" showInputMessage="1" showErrorMessage="1" sqref="G5:G177" xr:uid="{00000000-0002-0000-2600-000001000000}">
      <formula1>Filter</formula1>
    </dataValidation>
    <dataValidation type="list" allowBlank="1" showInputMessage="1" showErrorMessage="1" sqref="F5:F177" xr:uid="{00000000-0002-0000-2600-000002000000}">
      <formula1>Formats</formula1>
    </dataValidation>
    <dataValidation type="list" allowBlank="1" showInputMessage="1" showErrorMessage="1" sqref="E5:E177" xr:uid="{00000000-0002-0000-2600-000003000000}">
      <formula1>Mounts</formula1>
    </dataValidation>
  </dataValidations>
  <hyperlinks>
    <hyperlink ref="B2" location="Overview!A1" display="Back to overview" xr:uid="{00000000-0004-0000-2600-000000000000}"/>
  </hyperlinks>
  <pageMargins left="0.3" right="0.3" top="0.5" bottom="0.5" header="0.1" footer="0.1"/>
  <pageSetup paperSize="9" scale="20" orientation="landscape" r:id="rId1"/>
  <legacy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8">
    <tabColor theme="3" tint="0.79998168889431442"/>
    <pageSetUpPr fitToPage="1"/>
  </sheetPr>
  <dimension ref="A1:I26"/>
  <sheetViews>
    <sheetView showGridLines="0" zoomScale="106" zoomScaleNormal="80" workbookViewId="0"/>
  </sheetViews>
  <sheetFormatPr defaultColWidth="9.140625" defaultRowHeight="15"/>
  <cols>
    <col min="1" max="1" width="2.28515625" style="3" customWidth="1"/>
    <col min="2" max="2" width="24.5703125" style="3" customWidth="1"/>
    <col min="3" max="3" width="13.5703125" style="3" customWidth="1"/>
    <col min="4" max="5" width="8.42578125" style="3" customWidth="1"/>
    <col min="6" max="6" width="8.85546875" style="3" customWidth="1"/>
    <col min="7" max="7" width="10.85546875" style="3" customWidth="1"/>
    <col min="8" max="8" width="12.5703125" style="3" customWidth="1"/>
    <col min="9" max="9" width="11.7109375" style="3" customWidth="1"/>
    <col min="10" max="10" width="19.42578125" style="3" customWidth="1"/>
    <col min="11" max="11" width="17.42578125" style="3" customWidth="1"/>
    <col min="12" max="12" width="11" style="3" customWidth="1"/>
    <col min="13" max="13" width="29.7109375" style="3" customWidth="1"/>
    <col min="14" max="16384" width="9.140625" style="3"/>
  </cols>
  <sheetData>
    <row r="1" spans="1:9" ht="18.75">
      <c r="A1" s="2"/>
      <c r="B1" s="7" t="s">
        <v>837</v>
      </c>
      <c r="C1" s="2"/>
      <c r="D1" s="2"/>
      <c r="E1" s="2"/>
      <c r="F1" s="2"/>
      <c r="G1" s="2"/>
      <c r="H1" s="2"/>
      <c r="I1" s="2"/>
    </row>
    <row r="2" spans="1:9">
      <c r="B2" s="8" t="s">
        <v>93</v>
      </c>
    </row>
    <row r="3" spans="1:9" ht="15.75" thickBot="1"/>
    <row r="4" spans="1:9" ht="46.5" thickTop="1" thickBot="1">
      <c r="B4" s="4" t="s">
        <v>103</v>
      </c>
      <c r="C4" s="4" t="s">
        <v>838</v>
      </c>
      <c r="D4" s="4" t="s">
        <v>839</v>
      </c>
      <c r="E4" s="4" t="s">
        <v>840</v>
      </c>
      <c r="F4" s="4" t="s">
        <v>841</v>
      </c>
      <c r="G4" s="4" t="s">
        <v>842</v>
      </c>
      <c r="H4" s="4" t="s">
        <v>843</v>
      </c>
      <c r="I4" s="4" t="s">
        <v>102</v>
      </c>
    </row>
    <row r="5" spans="1:9" ht="15.75" thickTop="1">
      <c r="B5" s="28" t="s">
        <v>412</v>
      </c>
      <c r="C5" s="29">
        <v>3</v>
      </c>
      <c r="D5" s="29">
        <v>-13</v>
      </c>
      <c r="E5" s="29">
        <v>13</v>
      </c>
      <c r="F5" s="29">
        <v>4</v>
      </c>
      <c r="G5" s="29" t="s">
        <v>243</v>
      </c>
      <c r="H5" s="29" t="s">
        <v>243</v>
      </c>
      <c r="I5" s="36" t="s">
        <v>419</v>
      </c>
    </row>
    <row r="6" spans="1:9">
      <c r="B6" s="28" t="s">
        <v>844</v>
      </c>
      <c r="C6" s="29">
        <v>7</v>
      </c>
      <c r="D6" s="29">
        <v>-4</v>
      </c>
      <c r="E6" s="29">
        <v>6</v>
      </c>
      <c r="F6" s="29">
        <v>4.2</v>
      </c>
      <c r="G6" s="29" t="s">
        <v>243</v>
      </c>
      <c r="H6" s="29" t="s">
        <v>243</v>
      </c>
      <c r="I6" s="36" t="s">
        <v>411</v>
      </c>
    </row>
    <row r="7" spans="1:9">
      <c r="B7" s="28" t="s">
        <v>441</v>
      </c>
      <c r="C7" s="29">
        <v>10</v>
      </c>
      <c r="D7" s="29">
        <v>-1.5</v>
      </c>
      <c r="E7" s="29">
        <v>3.5</v>
      </c>
      <c r="F7" s="29">
        <v>20.7</v>
      </c>
      <c r="G7" s="29" t="s">
        <v>25</v>
      </c>
      <c r="H7" s="29" t="s">
        <v>25</v>
      </c>
      <c r="I7" s="36" t="s">
        <v>411</v>
      </c>
    </row>
    <row r="8" spans="1:9">
      <c r="B8" s="28" t="s">
        <v>584</v>
      </c>
      <c r="C8" s="29">
        <v>10</v>
      </c>
      <c r="D8" s="29">
        <v>5</v>
      </c>
      <c r="E8" s="29">
        <v>10</v>
      </c>
      <c r="F8" s="29">
        <v>20.7</v>
      </c>
      <c r="G8" s="29" t="s">
        <v>25</v>
      </c>
      <c r="H8" s="29" t="s">
        <v>25</v>
      </c>
      <c r="I8" s="36" t="s">
        <v>411</v>
      </c>
    </row>
    <row r="9" spans="1:9">
      <c r="B9" s="28" t="s">
        <v>845</v>
      </c>
      <c r="C9" s="29">
        <v>12</v>
      </c>
      <c r="D9" s="29">
        <v>-6</v>
      </c>
      <c r="E9" s="29">
        <v>10</v>
      </c>
      <c r="F9" s="29">
        <v>5.8</v>
      </c>
      <c r="G9" s="29" t="s">
        <v>243</v>
      </c>
      <c r="H9" s="29" t="s">
        <v>243</v>
      </c>
      <c r="I9" s="36" t="s">
        <v>411</v>
      </c>
    </row>
    <row r="10" spans="1:9">
      <c r="B10" s="28" t="s">
        <v>435</v>
      </c>
      <c r="C10" s="29">
        <v>16</v>
      </c>
      <c r="D10" s="29">
        <v>-2</v>
      </c>
      <c r="E10" s="29">
        <v>3</v>
      </c>
      <c r="F10" s="29">
        <v>11.9</v>
      </c>
      <c r="G10" s="29" t="s">
        <v>243</v>
      </c>
      <c r="H10" s="29" t="s">
        <v>243</v>
      </c>
      <c r="I10" s="36" t="s">
        <v>426</v>
      </c>
    </row>
    <row r="11" spans="1:9">
      <c r="B11" s="28" t="s">
        <v>179</v>
      </c>
      <c r="C11" s="29">
        <v>16</v>
      </c>
      <c r="D11" s="29">
        <v>-2</v>
      </c>
      <c r="E11" s="29">
        <v>3</v>
      </c>
      <c r="F11" s="29">
        <v>17.5</v>
      </c>
      <c r="G11" s="29" t="s">
        <v>25</v>
      </c>
      <c r="H11" s="29" t="s">
        <v>25</v>
      </c>
      <c r="I11" s="36" t="s">
        <v>426</v>
      </c>
    </row>
    <row r="12" spans="1:9">
      <c r="B12" s="28" t="s">
        <v>462</v>
      </c>
      <c r="C12" s="29">
        <v>16</v>
      </c>
      <c r="D12" s="29">
        <v>-2</v>
      </c>
      <c r="E12" s="29">
        <v>3</v>
      </c>
      <c r="F12" s="29">
        <v>17.5</v>
      </c>
      <c r="G12" s="29" t="s">
        <v>461</v>
      </c>
      <c r="H12" s="29" t="s">
        <v>534</v>
      </c>
      <c r="I12" s="36" t="s">
        <v>426</v>
      </c>
    </row>
    <row r="13" spans="1:9">
      <c r="B13" s="28" t="s">
        <v>846</v>
      </c>
      <c r="C13" s="29">
        <v>16</v>
      </c>
      <c r="D13" s="29">
        <v>-2</v>
      </c>
      <c r="E13" s="29">
        <v>3</v>
      </c>
      <c r="F13" s="29">
        <v>17.5</v>
      </c>
      <c r="G13" s="29" t="s">
        <v>847</v>
      </c>
      <c r="H13" s="29" t="s">
        <v>847</v>
      </c>
      <c r="I13" s="36" t="s">
        <v>445</v>
      </c>
    </row>
    <row r="14" spans="1:9">
      <c r="B14" s="28" t="s">
        <v>521</v>
      </c>
      <c r="C14" s="29">
        <v>16</v>
      </c>
      <c r="D14" s="29">
        <v>-2</v>
      </c>
      <c r="E14" s="29">
        <v>3</v>
      </c>
      <c r="F14" s="29">
        <v>17.5</v>
      </c>
      <c r="G14" s="29" t="s">
        <v>429</v>
      </c>
      <c r="H14" s="29" t="s">
        <v>534</v>
      </c>
      <c r="I14" s="36" t="s">
        <v>426</v>
      </c>
    </row>
    <row r="15" spans="1:9">
      <c r="B15" s="28" t="s">
        <v>467</v>
      </c>
      <c r="C15" s="29">
        <v>16</v>
      </c>
      <c r="D15" s="29">
        <v>-2</v>
      </c>
      <c r="E15" s="29">
        <v>3</v>
      </c>
      <c r="F15" s="29">
        <v>17.5</v>
      </c>
      <c r="G15" s="29" t="s">
        <v>425</v>
      </c>
      <c r="H15" s="29" t="s">
        <v>534</v>
      </c>
      <c r="I15" s="36" t="s">
        <v>426</v>
      </c>
    </row>
    <row r="16" spans="1:9">
      <c r="B16" s="28" t="s">
        <v>454</v>
      </c>
      <c r="C16" s="29">
        <v>16</v>
      </c>
      <c r="D16" s="29">
        <v>-2</v>
      </c>
      <c r="E16" s="29">
        <v>3</v>
      </c>
      <c r="F16" s="29">
        <v>30</v>
      </c>
      <c r="G16" s="29" t="s">
        <v>848</v>
      </c>
      <c r="H16" s="29" t="s">
        <v>848</v>
      </c>
      <c r="I16" s="36" t="s">
        <v>426</v>
      </c>
    </row>
    <row r="17" spans="2:9">
      <c r="B17" s="28" t="s">
        <v>849</v>
      </c>
      <c r="C17" s="29">
        <v>16</v>
      </c>
      <c r="D17" s="29">
        <v>-10</v>
      </c>
      <c r="E17" s="29">
        <v>10</v>
      </c>
      <c r="F17" s="29">
        <v>17.5</v>
      </c>
      <c r="G17" s="29" t="s">
        <v>25</v>
      </c>
      <c r="H17" s="29" t="s">
        <v>25</v>
      </c>
      <c r="I17" s="36" t="s">
        <v>445</v>
      </c>
    </row>
    <row r="18" spans="2:9">
      <c r="B18" s="1"/>
      <c r="C18" s="1"/>
      <c r="D18" s="1"/>
      <c r="E18" s="1"/>
      <c r="F18" s="1"/>
      <c r="G18" s="1"/>
      <c r="H18" s="1"/>
      <c r="I18" s="36"/>
    </row>
    <row r="19" spans="2:9">
      <c r="I19" s="36"/>
    </row>
    <row r="20" spans="2:9">
      <c r="I20" s="36"/>
    </row>
    <row r="21" spans="2:9">
      <c r="I21" s="36"/>
    </row>
    <row r="22" spans="2:9">
      <c r="I22" s="36"/>
    </row>
    <row r="23" spans="2:9">
      <c r="I23" s="36"/>
    </row>
    <row r="24" spans="2:9">
      <c r="I24" s="36"/>
    </row>
    <row r="25" spans="2:9">
      <c r="I25" s="36"/>
    </row>
    <row r="26" spans="2:9">
      <c r="B26" s="31" t="s">
        <v>121</v>
      </c>
      <c r="C26" s="30" t="s">
        <v>0</v>
      </c>
      <c r="D26" s="30" t="s">
        <v>0</v>
      </c>
      <c r="E26" s="30" t="s">
        <v>0</v>
      </c>
      <c r="F26" s="30" t="s">
        <v>0</v>
      </c>
      <c r="G26" s="30" t="s">
        <v>0</v>
      </c>
      <c r="H26" s="30" t="s">
        <v>0</v>
      </c>
      <c r="I26" s="30" t="s">
        <v>0</v>
      </c>
    </row>
  </sheetData>
  <phoneticPr fontId="20" type="noConversion"/>
  <dataValidations count="1">
    <dataValidation type="list" allowBlank="1" showInputMessage="1" showErrorMessage="1" sqref="I5:I25" xr:uid="{00000000-0002-0000-2300-000001000000}">
      <formula1>Prices</formula1>
    </dataValidation>
  </dataValidations>
  <hyperlinks>
    <hyperlink ref="B2" location="'Entocentric lenses'!A1" display="Back to overview" xr:uid="{5752DFC2-EB4E-4CD8-A391-99FAA5267819}"/>
  </hyperlinks>
  <pageMargins left="0.3" right="0.3" top="0.5" bottom="0.5" header="0.1" footer="0.1"/>
  <pageSetup paperSize="9" orientation="landscape" r:id="rId1"/>
  <legacy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2">
    <pageSetUpPr fitToPage="1"/>
  </sheetPr>
  <dimension ref="A1:H20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25.28515625" style="3" customWidth="1"/>
    <col min="3" max="4" width="14.140625" style="3" customWidth="1"/>
    <col min="5" max="5" width="12.85546875" style="3" customWidth="1"/>
    <col min="6" max="6" width="10.85546875" style="3" customWidth="1"/>
    <col min="7" max="7" width="12.140625" style="3" customWidth="1"/>
    <col min="8" max="8" width="14.5703125" style="3" customWidth="1"/>
    <col min="9" max="9" width="9.140625" style="3"/>
    <col min="10" max="10" width="19.42578125" style="3" customWidth="1"/>
    <col min="11" max="11" width="17.42578125" style="3" customWidth="1"/>
    <col min="12" max="12" width="11" style="3" customWidth="1"/>
    <col min="13" max="13" width="29.7109375" style="3" customWidth="1"/>
    <col min="14" max="16384" width="9.140625" style="3"/>
  </cols>
  <sheetData>
    <row r="1" spans="1:8" ht="18.75">
      <c r="A1" s="2"/>
      <c r="B1" s="7" t="s">
        <v>850</v>
      </c>
      <c r="C1" s="2"/>
      <c r="D1" s="2"/>
      <c r="E1" s="2"/>
      <c r="F1" s="2"/>
      <c r="G1" s="2"/>
      <c r="H1" s="2"/>
    </row>
    <row r="2" spans="1:8">
      <c r="B2" s="8" t="s">
        <v>93</v>
      </c>
    </row>
    <row r="3" spans="1:8" ht="15.75" thickBot="1"/>
    <row r="4" spans="1:8" ht="31.5" thickTop="1" thickBot="1">
      <c r="B4" s="4" t="s">
        <v>851</v>
      </c>
      <c r="C4" s="4" t="s">
        <v>852</v>
      </c>
      <c r="D4" s="4" t="s">
        <v>853</v>
      </c>
      <c r="E4" s="4" t="s">
        <v>854</v>
      </c>
    </row>
    <row r="5" spans="1:8" ht="15.75" thickTop="1">
      <c r="B5" s="28"/>
      <c r="C5" s="29"/>
      <c r="D5" s="29"/>
    </row>
    <row r="6" spans="1:8">
      <c r="B6" s="28" t="s">
        <v>418</v>
      </c>
      <c r="C6" s="29" t="s">
        <v>243</v>
      </c>
      <c r="D6" s="29" t="s">
        <v>81</v>
      </c>
      <c r="E6" s="56" t="s">
        <v>479</v>
      </c>
    </row>
    <row r="7" spans="1:8">
      <c r="B7" s="28" t="s">
        <v>493</v>
      </c>
      <c r="C7" s="29" t="s">
        <v>461</v>
      </c>
      <c r="D7" s="29" t="s">
        <v>409</v>
      </c>
      <c r="E7" s="56" t="s">
        <v>419</v>
      </c>
    </row>
    <row r="8" spans="1:8">
      <c r="B8" s="28" t="s">
        <v>421</v>
      </c>
      <c r="C8" s="29" t="s">
        <v>429</v>
      </c>
      <c r="D8" s="29" t="s">
        <v>451</v>
      </c>
      <c r="E8" s="56" t="s">
        <v>411</v>
      </c>
    </row>
    <row r="9" spans="1:8">
      <c r="B9" s="28" t="s">
        <v>410</v>
      </c>
      <c r="C9" s="29" t="s">
        <v>425</v>
      </c>
      <c r="D9" s="29" t="s">
        <v>469</v>
      </c>
      <c r="E9" s="56" t="s">
        <v>426</v>
      </c>
    </row>
    <row r="10" spans="1:8">
      <c r="B10" s="28" t="s">
        <v>424</v>
      </c>
      <c r="C10" s="29" t="s">
        <v>534</v>
      </c>
      <c r="D10" s="29" t="s">
        <v>645</v>
      </c>
      <c r="E10" s="56" t="s">
        <v>445</v>
      </c>
    </row>
    <row r="11" spans="1:8">
      <c r="B11" s="28" t="s">
        <v>543</v>
      </c>
      <c r="C11" s="29" t="s">
        <v>481</v>
      </c>
      <c r="D11" s="29"/>
      <c r="E11" s="56" t="s">
        <v>457</v>
      </c>
    </row>
    <row r="12" spans="1:8">
      <c r="B12" s="28" t="s">
        <v>86</v>
      </c>
      <c r="C12" s="29"/>
      <c r="D12" s="31" t="s">
        <v>121</v>
      </c>
      <c r="E12" s="56" t="s">
        <v>598</v>
      </c>
    </row>
    <row r="13" spans="1:8">
      <c r="B13" s="28" t="s">
        <v>434</v>
      </c>
      <c r="C13" s="31" t="s">
        <v>121</v>
      </c>
      <c r="E13" s="56" t="s">
        <v>855</v>
      </c>
    </row>
    <row r="14" spans="1:8">
      <c r="B14" s="28" t="s">
        <v>87</v>
      </c>
      <c r="C14" s="29"/>
      <c r="E14" s="31" t="s">
        <v>121</v>
      </c>
    </row>
    <row r="15" spans="1:8">
      <c r="B15" s="28" t="s">
        <v>452</v>
      </c>
      <c r="C15" s="29"/>
    </row>
    <row r="16" spans="1:8">
      <c r="B16" s="28" t="s">
        <v>474</v>
      </c>
      <c r="C16" s="29"/>
    </row>
    <row r="17" spans="2:8">
      <c r="B17" s="28"/>
      <c r="C17" s="29"/>
      <c r="F17" s="1"/>
      <c r="G17" s="1"/>
      <c r="H17" s="1"/>
    </row>
    <row r="18" spans="2:8">
      <c r="B18" s="31" t="s">
        <v>121</v>
      </c>
      <c r="C18" s="29"/>
      <c r="D18" s="1"/>
      <c r="E18" s="1"/>
    </row>
    <row r="19" spans="2:8">
      <c r="B19" s="1"/>
      <c r="C19" s="29"/>
    </row>
    <row r="20" spans="2:8">
      <c r="C20" s="1"/>
    </row>
  </sheetData>
  <phoneticPr fontId="20" type="noConversion"/>
  <hyperlinks>
    <hyperlink ref="B2" location="Overview!A1" display="Back to overview" xr:uid="{00000000-0004-0000-2700-000000000000}"/>
  </hyperlinks>
  <pageMargins left="0.3" right="0.3" top="0.5" bottom="0.5" header="0.1" footer="0.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S22"/>
  <sheetViews>
    <sheetView showGridLines="0" zoomScale="80" zoomScaleNormal="80" workbookViewId="0">
      <selection activeCell="B2" sqref="B2"/>
    </sheetView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137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Lensation</v>
      </c>
      <c r="C5" s="49" t="s">
        <v>138</v>
      </c>
      <c r="D5" s="35">
        <f>IFERROR(VLOOKUP($C5,'Entocentric lens DB'!$B$6:$U$312,MATCH('Entocentric lens DB'!$D$4,'Entocentric lens DB'!$B$4:$U$4,0),0),"")</f>
        <v>8</v>
      </c>
      <c r="E5" s="35" t="str">
        <f>IFERROR(VLOOKUP($C5,'Entocentric lens DB'!$B$6:$U$312,MATCH('Entocentric lens DB'!$F$4,'Entocentric lens DB'!$B$4:$U$4,0),0),"")</f>
        <v>S-mount</v>
      </c>
      <c r="F5" s="35" t="str">
        <f>IFERROR(VLOOKUP($C5,'Entocentric lens DB'!$B$6:$U$312,MATCH('Entocentric lens DB'!$G$4,'Entocentric lens DB'!$B$4:$U$4,0),0),"")</f>
        <v>1/2"</v>
      </c>
      <c r="G5" s="35" t="str">
        <f>IFERROR(VLOOKUP($C5,'Entocentric lens DB'!$B$6:$U$312,MATCH('Entocentric lens DB'!$H$4,'Entocentric lens DB'!$B$4:$U$4,0),0),"")</f>
        <v>None</v>
      </c>
      <c r="H5" s="35" t="str">
        <f>IFERROR(VLOOKUP($C5,'Entocentric lens DB'!$B$6:$U$312,MATCH('Entocentric lens DB'!$Q$4,'Entocentric lens DB'!$B$4:$U$4,0),0),"")</f>
        <v>&lt;100$</v>
      </c>
      <c r="I5" s="42" t="str">
        <f>IFERROR(VLOOKUP($C5,'Entocentric lens DB'!$B$6:$U$312,MATCH('Entocentric lens DB'!$R$4,'Entocentric lens DB'!$B$4:$U$4,0),0),"")</f>
        <v>EL-16-40-TC-VIS-5D-C</v>
      </c>
      <c r="J5" s="35" t="str">
        <f>IFERROR(VLOOKUP($I5,'Optotune lens DB'!$B$5:$I$25,MATCH('Optotune lens DB'!$I$4,'Optotune lens DB'!$B$4:$I$4,0),0),"")</f>
        <v>500-1000$</v>
      </c>
      <c r="K5" s="3" t="s">
        <v>114</v>
      </c>
      <c r="L5" s="35" t="str">
        <f>IFERROR(VLOOKUP($C5,'Entocentric lens DB'!$B$6:$U$312,MATCH('Entocentric lens DB'!$S$4,'Entocentric lens DB'!$B$4:$U$4,0),0),"")</f>
        <v>&gt;=14 mm</v>
      </c>
      <c r="M5" s="41">
        <f>IF(ISBLANK(C5),"",'Entocentric lenses'!$H$3)</f>
        <v>2300</v>
      </c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200</v>
      </c>
      <c r="P5" s="35" t="s">
        <v>115</v>
      </c>
      <c r="Q5" s="45" t="str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/>
      </c>
      <c r="S5" s="3" t="s">
        <v>116</v>
      </c>
    </row>
    <row r="6" spans="1:19">
      <c r="B6" s="3" t="str">
        <f>IFERROR(VLOOKUP($C6,'Entocentric lens DB'!$B$6:$U$312,MATCH('Entocentric lens DB'!$C$4,'Entocentric lens DB'!$B$4:$U$4,0),0),"")</f>
        <v>Lensation</v>
      </c>
      <c r="C6" s="49" t="s">
        <v>125</v>
      </c>
      <c r="D6" s="35">
        <f>IFERROR(VLOOKUP($C6,'Entocentric lens DB'!$B$6:$U$312,MATCH('Entocentric lens DB'!$D$4,'Entocentric lens DB'!$B$4:$U$4,0),0),"")</f>
        <v>8.42</v>
      </c>
      <c r="E6" s="35" t="str">
        <f>IFERROR(VLOOKUP($C6,'Entocentric lens DB'!$B$6:$U$312,MATCH('Entocentric lens DB'!$F$4,'Entocentric lens DB'!$B$4:$U$4,0),0),"")</f>
        <v>S-mount</v>
      </c>
      <c r="F6" s="35" t="str">
        <f>IFERROR(VLOOKUP($C6,'Entocentric lens DB'!$B$6:$U$312,MATCH('Entocentric lens DB'!$G$4,'Entocentric lens DB'!$B$4:$U$4,0),0),"")</f>
        <v>1/1.8"</v>
      </c>
      <c r="G6" s="35" t="str">
        <f>IFERROR(VLOOKUP($C6,'Entocentric lens DB'!$B$6:$U$312,MATCH('Entocentric lens DB'!$H$4,'Entocentric lens DB'!$B$4:$U$4,0),0),"")</f>
        <v>None</v>
      </c>
      <c r="H6" s="35" t="str">
        <f>IFERROR(VLOOKUP($C6,'Entocentric lens DB'!$B$6:$U$312,MATCH('Entocentric lens DB'!$Q$4,'Entocentric lens DB'!$B$4:$U$4,0),0),"")</f>
        <v>&lt;100$</v>
      </c>
      <c r="I6" s="42" t="str">
        <f>IFERROR(VLOOKUP($C6,'Entocentric lens DB'!$B$6:$U$312,MATCH('Entocentric lens DB'!$R$4,'Entocentric lens DB'!$B$4:$U$4,0),0),"")</f>
        <v>EL-16-40-TC-VIS-5D-C</v>
      </c>
      <c r="J6" s="35" t="str">
        <f>IFERROR(VLOOKUP($I6,'Optotune lens DB'!$B$5:$I$25,MATCH('Optotune lens DB'!$I$4,'Optotune lens DB'!$B$4:$I$4,0),0),"")</f>
        <v>500-1000$</v>
      </c>
      <c r="K6" s="3" t="s">
        <v>114</v>
      </c>
      <c r="L6" s="35" t="str">
        <f>IFERROR(VLOOKUP($C6,'Entocentric lens DB'!$B$6:$U$312,MATCH('Entocentric lens DB'!$S$4,'Entocentric lens DB'!$B$4:$U$4,0),0),"")</f>
        <v>None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200</v>
      </c>
      <c r="P6" s="35" t="s">
        <v>115</v>
      </c>
      <c r="Q6" s="45">
        <v>2.2000000000000002</v>
      </c>
      <c r="S6" s="3" t="s">
        <v>126</v>
      </c>
    </row>
    <row r="7" spans="1:19">
      <c r="B7" s="3" t="str">
        <f>IFERROR(VLOOKUP($C7,'Entocentric lens DB'!$B$6:$U$312,MATCH('Entocentric lens DB'!$C$4,'Entocentric lens DB'!$B$4:$U$4,0),0),"")</f>
        <v/>
      </c>
      <c r="C7" s="49"/>
      <c r="D7" s="35" t="str">
        <f>IFERROR(VLOOKUP($C7,'Entocentric lens DB'!$B$6:$U$312,MATCH('Entocentric lens DB'!$D$4,'Entocentric lens DB'!$B$4:$U$4,0),0),"")</f>
        <v/>
      </c>
      <c r="E7" s="35" t="str">
        <f>IFERROR(VLOOKUP($C7,'Entocentric lens DB'!$B$6:$U$312,MATCH('Entocentric lens DB'!$F$4,'Entocentric lens DB'!$B$4:$U$4,0),0),"")</f>
        <v/>
      </c>
      <c r="F7" s="35" t="str">
        <f>IFERROR(VLOOKUP($C7,'Entocentric lens DB'!$B$6:$U$312,MATCH('Entocentric lens DB'!$G$4,'Entocentric lens DB'!$B$4:$U$4,0),0),"")</f>
        <v/>
      </c>
      <c r="G7" s="35" t="str">
        <f>IFERROR(VLOOKUP($C7,'Entocentric lens DB'!$B$6:$U$312,MATCH('Entocentric lens DB'!$H$4,'Entocentric lens DB'!$B$4:$U$4,0),0),"")</f>
        <v/>
      </c>
      <c r="H7" s="35" t="str">
        <f>IFERROR(VLOOKUP($C7,'Entocentric lens DB'!$B$6:$U$312,MATCH('Entocentric lens DB'!$Q$4,'Entocentric lens DB'!$B$4:$U$4,0),0),"")</f>
        <v/>
      </c>
      <c r="I7" s="42" t="str">
        <f>IFERROR(VLOOKUP($C7,'Entocentric lens DB'!$B$6:$U$312,MATCH('Entocentric lens DB'!$R$4,'Entocentric lens DB'!$B$4:$U$4,0),0),"")</f>
        <v/>
      </c>
      <c r="J7" s="35" t="str">
        <f>IFERROR(VLOOKUP($I7,'Optotune lens DB'!$B$5:$I$25,MATCH('Optotune lens DB'!$I$4,'Optotune lens DB'!$B$4:$I$4,0),0),"")</f>
        <v/>
      </c>
      <c r="L7" s="35" t="str">
        <f>IFERROR(VLOOKUP($C7,'Entocentric lens DB'!$B$6:$U$312,MATCH('Entocentric lens DB'!$S$4,'Entocentric lens DB'!$B$4:$U$4,0),0),"")</f>
        <v/>
      </c>
      <c r="M7" s="41" t="str">
        <f>IF(ISBLANK(C7),"",'Entocentric lenses'!$H$3)</f>
        <v/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/>
      </c>
      <c r="O7" s="32" t="str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/>
      </c>
      <c r="P7" s="35"/>
      <c r="Q7" s="45" t="str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/>
      </c>
    </row>
    <row r="8" spans="1:19">
      <c r="B8" s="3" t="str">
        <f>IFERROR(VLOOKUP($C8,'Entocentric lens DB'!$B$6:$U$312,MATCH('Entocentric lens DB'!$C$4,'Entocentric lens DB'!$B$4:$U$4,0),0),"")</f>
        <v/>
      </c>
      <c r="C8" s="49"/>
      <c r="D8" s="35" t="str">
        <f>IFERROR(VLOOKUP($C8,'Entocentric lens DB'!$B$6:$U$312,MATCH('Entocentric lens DB'!$D$4,'Entocentric lens DB'!$B$4:$U$4,0),0),"")</f>
        <v/>
      </c>
      <c r="E8" s="35" t="str">
        <f>IFERROR(VLOOKUP($C8,'Entocentric lens DB'!$B$6:$U$312,MATCH('Entocentric lens DB'!$F$4,'Entocentric lens DB'!$B$4:$U$4,0),0),"")</f>
        <v/>
      </c>
      <c r="F8" s="35" t="str">
        <f>IFERROR(VLOOKUP($C8,'Entocentric lens DB'!$B$6:$U$312,MATCH('Entocentric lens DB'!$G$4,'Entocentric lens DB'!$B$4:$U$4,0),0),"")</f>
        <v/>
      </c>
      <c r="G8" s="35" t="str">
        <f>IFERROR(VLOOKUP($C8,'Entocentric lens DB'!$B$6:$U$312,MATCH('Entocentric lens DB'!$H$4,'Entocentric lens DB'!$B$4:$U$4,0),0),"")</f>
        <v/>
      </c>
      <c r="H8" s="35" t="str">
        <f>IFERROR(VLOOKUP($C8,'Entocentric lens DB'!$B$6:$U$312,MATCH('Entocentric lens DB'!$Q$4,'Entocentric lens DB'!$B$4:$U$4,0),0),"")</f>
        <v/>
      </c>
      <c r="I8" s="42" t="str">
        <f>IFERROR(VLOOKUP($C8,'Entocentric lens DB'!$B$6:$U$312,MATCH('Entocentric lens DB'!$R$4,'Entocentric lens DB'!$B$4:$U$4,0),0),"")</f>
        <v/>
      </c>
      <c r="J8" s="35" t="str">
        <f>IFERROR(VLOOKUP($I8,'Optotune lens DB'!$B$5:$I$25,MATCH('Optotune lens DB'!$I$4,'Optotune lens DB'!$B$4:$I$4,0),0),"")</f>
        <v/>
      </c>
      <c r="L8" s="35" t="str">
        <f>IFERROR(VLOOKUP($C8,'Entocentric lens DB'!$B$6:$U$312,MATCH('Entocentric lens DB'!$S$4,'Entocentric lens DB'!$B$4:$U$4,0),0),"")</f>
        <v/>
      </c>
      <c r="M8" s="41" t="str">
        <f>IF(ISBLANK(C8),"",'Entocentric lenses'!$H$3)</f>
        <v/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/>
      </c>
      <c r="O8" s="32" t="str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/>
      </c>
      <c r="P8" s="35"/>
      <c r="Q8" s="45" t="str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/>
      </c>
    </row>
    <row r="9" spans="1:19">
      <c r="B9" s="3" t="str">
        <f>IFERROR(VLOOKUP($C9,'Entocentric lens DB'!$B$6:$U$312,MATCH('Entocentric lens DB'!$C$4,'Entocentric lens DB'!$B$4:$U$4,0),0),"")</f>
        <v/>
      </c>
      <c r="C9" s="49"/>
      <c r="D9" s="35" t="str">
        <f>IFERROR(VLOOKUP($C9,'Entocentric lens DB'!$B$6:$U$312,MATCH('Entocentric lens DB'!$D$4,'Entocentric lens DB'!$B$4:$U$4,0),0),"")</f>
        <v/>
      </c>
      <c r="E9" s="35" t="str">
        <f>IFERROR(VLOOKUP($C9,'Entocentric lens DB'!$B$6:$U$312,MATCH('Entocentric lens DB'!$F$4,'Entocentric lens DB'!$B$4:$U$4,0),0),"")</f>
        <v/>
      </c>
      <c r="F9" s="35" t="str">
        <f>IFERROR(VLOOKUP($C9,'Entocentric lens DB'!$B$6:$U$312,MATCH('Entocentric lens DB'!$G$4,'Entocentric lens DB'!$B$4:$U$4,0),0),"")</f>
        <v/>
      </c>
      <c r="G9" s="35" t="str">
        <f>IFERROR(VLOOKUP($C9,'Entocentric lens DB'!$B$6:$U$312,MATCH('Entocentric lens DB'!$H$4,'Entocentric lens DB'!$B$4:$U$4,0),0),"")</f>
        <v/>
      </c>
      <c r="H9" s="35" t="str">
        <f>IFERROR(VLOOKUP($C9,'Entocentric lens DB'!$B$6:$U$312,MATCH('Entocentric lens DB'!$Q$4,'Entocentric lens DB'!$B$4:$U$4,0),0),"")</f>
        <v/>
      </c>
      <c r="I9" s="42" t="str">
        <f>IFERROR(VLOOKUP($C9,'Entocentric lens DB'!$B$6:$U$312,MATCH('Entocentric lens DB'!$R$4,'Entocentric lens DB'!$B$4:$U$4,0),0),"")</f>
        <v/>
      </c>
      <c r="J9" s="35" t="str">
        <f>IFERROR(VLOOKUP($I9,'Optotune lens DB'!$B$5:$I$25,MATCH('Optotune lens DB'!$I$4,'Optotune lens DB'!$B$4:$I$4,0),0),"")</f>
        <v/>
      </c>
      <c r="L9" s="35" t="str">
        <f>IFERROR(VLOOKUP($C9,'Entocentric lens DB'!$B$6:$U$312,MATCH('Entocentric lens DB'!$S$4,'Entocentric lens DB'!$B$4:$U$4,0),0),"")</f>
        <v/>
      </c>
      <c r="M9" s="41" t="str">
        <f>IF(ISBLANK(C9),"",'Entocentric lenses'!$H$3)</f>
        <v/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/>
      </c>
      <c r="O9" s="32" t="str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/>
      </c>
      <c r="P9" s="35"/>
      <c r="Q9" s="45" t="str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/>
      </c>
    </row>
    <row r="10" spans="1:19">
      <c r="B10" s="3" t="str">
        <f>IFERROR(VLOOKUP($C10,'Entocentric lens DB'!$B$6:$U$312,MATCH('Entocentric lens DB'!$C$4,'Entocentric lens DB'!$B$4:$U$4,0),0),"")</f>
        <v/>
      </c>
      <c r="D10" s="35" t="str">
        <f>IFERROR(VLOOKUP($C10,'Entocentric lens DB'!$B$6:$U$312,MATCH('Entocentric lens DB'!$D$4,'Entocentric lens DB'!$B$4:$U$4,0),0),"")</f>
        <v/>
      </c>
      <c r="E10" s="35" t="str">
        <f>IFERROR(VLOOKUP($C10,'Entocentric lens DB'!$B$6:$U$312,MATCH('Entocentric lens DB'!$F$4,'Entocentric lens DB'!$B$4:$U$4,0),0),"")</f>
        <v/>
      </c>
      <c r="F10" s="35" t="str">
        <f>IFERROR(VLOOKUP($C10,'Entocentric lens DB'!$B$6:$U$312,MATCH('Entocentric lens DB'!$G$4,'Entocentric lens DB'!$B$4:$U$4,0),0),"")</f>
        <v/>
      </c>
      <c r="G10" s="35" t="str">
        <f>IFERROR(VLOOKUP($C10,'Entocentric lens DB'!$B$6:$U$312,MATCH('Entocentric lens DB'!$H$4,'Entocentric lens DB'!$B$4:$U$4,0),0),"")</f>
        <v/>
      </c>
      <c r="H10" s="35" t="str">
        <f>IFERROR(VLOOKUP($C10,'Entocentric lens DB'!$B$6:$U$312,MATCH('Entocentric lens DB'!$Q$4,'Entocentric lens DB'!$B$4:$U$4,0),0),"")</f>
        <v/>
      </c>
      <c r="I10" s="42" t="str">
        <f>IFERROR(VLOOKUP($C10,'Entocentric lens DB'!$B$6:$U$312,MATCH('Entocentric lens DB'!$R$4,'Entocentric lens DB'!$B$4:$U$4,0),0),"")</f>
        <v/>
      </c>
      <c r="J10" s="35" t="str">
        <f>IFERROR(VLOOKUP($I10,'Optotune lens DB'!$B$5:$I$25,MATCH('Optotune lens DB'!$I$4,'Optotune lens DB'!$B$4:$I$4,0),0),"")</f>
        <v/>
      </c>
      <c r="L10" s="35" t="str">
        <f>IFERROR(VLOOKUP($C10,'Entocentric lens DB'!$B$6:$U$312,MATCH('Entocentric lens DB'!$S$4,'Entocentric lens DB'!$B$4:$U$4,0),0),"")</f>
        <v/>
      </c>
      <c r="M10" s="41" t="str">
        <f>IF(ISBLANK(C10),"",'Entocentric lenses'!$H$3)</f>
        <v/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/>
      </c>
      <c r="O10" s="32" t="str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/>
      </c>
      <c r="P10" s="35"/>
      <c r="Q10" s="45" t="str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/>
      </c>
    </row>
    <row r="11" spans="1:19">
      <c r="B11" s="3" t="str">
        <f>IFERROR(VLOOKUP($C11,'Entocentric lens DB'!$B$6:$U$312,MATCH('Entocentric lens DB'!$C$4,'Entocentric lens DB'!$B$4:$U$4,0),0),"")</f>
        <v/>
      </c>
      <c r="D11" s="35" t="str">
        <f>IFERROR(VLOOKUP($C11,'Entocentric lens DB'!$B$6:$U$312,MATCH('Entocentric lens DB'!$D$4,'Entocentric lens DB'!$B$4:$U$4,0),0),"")</f>
        <v/>
      </c>
      <c r="E11" s="35" t="str">
        <f>IFERROR(VLOOKUP($C11,'Entocentric lens DB'!$B$6:$U$312,MATCH('Entocentric lens DB'!$F$4,'Entocentric lens DB'!$B$4:$U$4,0),0),"")</f>
        <v/>
      </c>
      <c r="F11" s="35" t="str">
        <f>IFERROR(VLOOKUP($C11,'Entocentric lens DB'!$B$6:$U$312,MATCH('Entocentric lens DB'!$G$4,'Entocentric lens DB'!$B$4:$U$4,0),0),"")</f>
        <v/>
      </c>
      <c r="G11" s="35" t="str">
        <f>IFERROR(VLOOKUP($C11,'Entocentric lens DB'!$B$6:$U$312,MATCH('Entocentric lens DB'!$H$4,'Entocentric lens DB'!$B$4:$U$4,0),0),"")</f>
        <v/>
      </c>
      <c r="H11" s="35" t="str">
        <f>IFERROR(VLOOKUP($C11,'Entocentric lens DB'!$B$6:$U$312,MATCH('Entocentric lens DB'!$Q$4,'Entocentric lens DB'!$B$4:$U$4,0),0),"")</f>
        <v/>
      </c>
      <c r="I11" s="42" t="str">
        <f>IFERROR(VLOOKUP($C11,'Entocentric lens DB'!$B$6:$U$312,MATCH('Entocentric lens DB'!$R$4,'Entocentric lens DB'!$B$4:$U$4,0),0),"")</f>
        <v/>
      </c>
      <c r="J11" s="35" t="str">
        <f>IFERROR(VLOOKUP($I11,'Optotune lens DB'!$B$5:$I$25,MATCH('Optotune lens DB'!$I$4,'Optotune lens DB'!$B$4:$I$4,0),0),"")</f>
        <v/>
      </c>
      <c r="L11" s="35" t="str">
        <f>IFERROR(VLOOKUP($C11,'Entocentric lens DB'!$B$6:$U$312,MATCH('Entocentric lens DB'!$S$4,'Entocentric lens DB'!$B$4:$U$4,0),0),"")</f>
        <v/>
      </c>
      <c r="M11" s="41" t="str">
        <f>IF(ISBLANK(C11),"",'Entocentric lenses'!$H$3)</f>
        <v/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/>
      </c>
      <c r="O11" s="32" t="str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/>
      </c>
      <c r="P11" s="35"/>
      <c r="Q11" s="45" t="str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/>
      </c>
    </row>
    <row r="12" spans="1:19">
      <c r="B12" s="3" t="str">
        <f>IFERROR(VLOOKUP($C12,'Entocentric lens DB'!$B$6:$U$312,MATCH('Entocentric lens DB'!$C$4,'Entocentric lens DB'!$B$4:$U$4,0),0),"")</f>
        <v/>
      </c>
      <c r="D12" s="35" t="str">
        <f>IFERROR(VLOOKUP($C12,'Entocentric lens DB'!$B$6:$U$312,MATCH('Entocentric lens DB'!$D$4,'Entocentric lens DB'!$B$4:$U$4,0),0),"")</f>
        <v/>
      </c>
      <c r="E12" s="35" t="str">
        <f>IFERROR(VLOOKUP($C12,'Entocentric lens DB'!$B$6:$U$312,MATCH('Entocentric lens DB'!$F$4,'Entocentric lens DB'!$B$4:$U$4,0),0),"")</f>
        <v/>
      </c>
      <c r="F12" s="35" t="str">
        <f>IFERROR(VLOOKUP($C12,'Entocentric lens DB'!$B$6:$U$312,MATCH('Entocentric lens DB'!$G$4,'Entocentric lens DB'!$B$4:$U$4,0),0),"")</f>
        <v/>
      </c>
      <c r="G12" s="35" t="str">
        <f>IFERROR(VLOOKUP($C12,'Entocentric lens DB'!$B$6:$U$312,MATCH('Entocentric lens DB'!$H$4,'Entocentric lens DB'!$B$4:$U$4,0),0),"")</f>
        <v/>
      </c>
      <c r="H12" s="35" t="str">
        <f>IFERROR(VLOOKUP($C12,'Entocentric lens DB'!$B$6:$U$312,MATCH('Entocentric lens DB'!$Q$4,'Entocentric lens DB'!$B$4:$U$4,0),0),"")</f>
        <v/>
      </c>
      <c r="I12" s="42" t="str">
        <f>IFERROR(VLOOKUP($C12,'Entocentric lens DB'!$B$6:$U$312,MATCH('Entocentric lens DB'!$R$4,'Entocentric lens DB'!$B$4:$U$4,0),0),"")</f>
        <v/>
      </c>
      <c r="J12" s="35" t="str">
        <f>IFERROR(VLOOKUP($I12,'Optotune lens DB'!$B$5:$I$25,MATCH('Optotune lens DB'!$I$4,'Optotune lens DB'!$B$4:$I$4,0),0),"")</f>
        <v/>
      </c>
      <c r="L12" s="35" t="str">
        <f>IFERROR(VLOOKUP($C12,'Entocentric lens DB'!$B$6:$U$312,MATCH('Entocentric lens DB'!$S$4,'Entocentric lens DB'!$B$4:$U$4,0),0),"")</f>
        <v/>
      </c>
      <c r="M12" s="41" t="str">
        <f>IF(ISBLANK(C12),"",'Entocentric lenses'!$H$3)</f>
        <v/>
      </c>
      <c r="N12" s="32"/>
      <c r="O12" s="32" t="str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/>
      </c>
      <c r="P12" s="35"/>
      <c r="Q12" s="45" t="str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/>
      </c>
    </row>
    <row r="13" spans="1:19">
      <c r="B13" s="3" t="str">
        <f>IFERROR(VLOOKUP($C13,'Entocentric lens DB'!$B$6:$U$312,MATCH('Entocentric lens DB'!$C$4,'Entocentric lens DB'!$B$4:$U$4,0),0),"")</f>
        <v/>
      </c>
      <c r="D13" s="35" t="str">
        <f>IFERROR(VLOOKUP($C13,'Entocentric lens DB'!$B$6:$U$312,MATCH('Entocentric lens DB'!$D$4,'Entocentric lens DB'!$B$4:$U$4,0),0),"")</f>
        <v/>
      </c>
      <c r="E13" s="35" t="str">
        <f>IFERROR(VLOOKUP($C13,'Entocentric lens DB'!$B$6:$U$312,MATCH('Entocentric lens DB'!$F$4,'Entocentric lens DB'!$B$4:$U$4,0),0),"")</f>
        <v/>
      </c>
      <c r="F13" s="35" t="str">
        <f>IFERROR(VLOOKUP($C13,'Entocentric lens DB'!$B$6:$U$312,MATCH('Entocentric lens DB'!$G$4,'Entocentric lens DB'!$B$4:$U$4,0),0),"")</f>
        <v/>
      </c>
      <c r="G13" s="35" t="str">
        <f>IFERROR(VLOOKUP($C13,'Entocentric lens DB'!$B$6:$U$312,MATCH('Entocentric lens DB'!$H$4,'Entocentric lens DB'!$B$4:$U$4,0),0),"")</f>
        <v/>
      </c>
      <c r="H13" s="35" t="str">
        <f>IFERROR(VLOOKUP($C13,'Entocentric lens DB'!$B$6:$U$312,MATCH('Entocentric lens DB'!$Q$4,'Entocentric lens DB'!$B$4:$U$4,0),0),"")</f>
        <v/>
      </c>
      <c r="I13" s="42" t="str">
        <f>IFERROR(VLOOKUP($C13,'Entocentric lens DB'!$B$6:$U$312,MATCH('Entocentric lens DB'!$R$4,'Entocentric lens DB'!$B$4:$U$4,0),0),"")</f>
        <v/>
      </c>
      <c r="J13" s="35" t="str">
        <f>IFERROR(VLOOKUP($I13,'Optotune lens DB'!$B$5:$I$25,MATCH('Optotune lens DB'!$I$4,'Optotune lens DB'!$B$4:$I$4,0),0),"")</f>
        <v/>
      </c>
      <c r="L13" s="35" t="str">
        <f>IFERROR(VLOOKUP($C13,'Entocentric lens DB'!$B$6:$U$312,MATCH('Entocentric lens DB'!$S$4,'Entocentric lens DB'!$B$4:$U$4,0),0),"")</f>
        <v/>
      </c>
      <c r="M13" s="41" t="str">
        <f>IF(ISBLANK(C13),"",'Entocentric lenses'!$H$3)</f>
        <v/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/>
      </c>
      <c r="O13" s="32" t="str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/>
      </c>
      <c r="P13" s="35"/>
      <c r="Q13" s="45" t="str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/>
      </c>
    </row>
    <row r="14" spans="1:19">
      <c r="B14" s="3" t="str">
        <f>IFERROR(VLOOKUP($C14,'Entocentric lens DB'!$B$6:$U$312,MATCH('Entocentric lens DB'!$C$4,'Entocentric lens DB'!$B$4:$U$4,0),0),"")</f>
        <v/>
      </c>
      <c r="D14" s="35" t="str">
        <f>IFERROR(VLOOKUP($C14,'Entocentric lens DB'!$B$6:$U$312,MATCH('Entocentric lens DB'!$D$4,'Entocentric lens DB'!$B$4:$U$4,0),0),"")</f>
        <v/>
      </c>
      <c r="E14" s="35" t="str">
        <f>IFERROR(VLOOKUP($C14,'Entocentric lens DB'!$B$6:$U$312,MATCH('Entocentric lens DB'!$F$4,'Entocentric lens DB'!$B$4:$U$4,0),0),"")</f>
        <v/>
      </c>
      <c r="F14" s="35" t="str">
        <f>IFERROR(VLOOKUP($C14,'Entocentric lens DB'!$B$6:$U$312,MATCH('Entocentric lens DB'!$G$4,'Entocentric lens DB'!$B$4:$U$4,0),0),"")</f>
        <v/>
      </c>
      <c r="G14" s="35" t="str">
        <f>IFERROR(VLOOKUP($C14,'Entocentric lens DB'!$B$6:$U$312,MATCH('Entocentric lens DB'!$H$4,'Entocentric lens DB'!$B$4:$U$4,0),0),"")</f>
        <v/>
      </c>
      <c r="H14" s="35" t="str">
        <f>IFERROR(VLOOKUP($C14,'Entocentric lens DB'!$B$6:$U$312,MATCH('Entocentric lens DB'!$Q$4,'Entocentric lens DB'!$B$4:$U$4,0),0),"")</f>
        <v/>
      </c>
      <c r="I14" s="42" t="str">
        <f>IFERROR(VLOOKUP($C14,'Entocentric lens DB'!$B$6:$U$312,MATCH('Entocentric lens DB'!$R$4,'Entocentric lens DB'!$B$4:$U$4,0),0),"")</f>
        <v/>
      </c>
      <c r="J14" s="35" t="str">
        <f>IFERROR(VLOOKUP($I14,'Optotune lens DB'!$B$5:$I$25,MATCH('Optotune lens DB'!$I$4,'Optotune lens DB'!$B$4:$I$4,0),0),"")</f>
        <v/>
      </c>
      <c r="L14" s="35" t="str">
        <f>IFERROR(VLOOKUP($C14,'Entocentric lens DB'!$B$6:$U$312,MATCH('Entocentric lens DB'!$S$4,'Entocentric lens DB'!$B$4:$U$4,0),0),"")</f>
        <v/>
      </c>
      <c r="M14" s="41" t="str">
        <f>IF(ISBLANK(C14),"",'Entocentric lenses'!$H$3)</f>
        <v/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/>
      </c>
      <c r="O14" s="32" t="str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/>
      </c>
      <c r="P14" s="35"/>
      <c r="Q14" s="45" t="str">
        <f>IFERROR(IF(VLOOKUP($C14,'Entocentric lens DB'!$B$6:$U$312,MATCH('Entocentric lens DB'!$N$4,'Entocentric lens DB'!$B$4:$U$4,0),0)=0,"",VLOOKUP($C14,'Entocentric lens DB'!$B$6:$U$312,MATCH('Entocentric lens DB'!$N$4,'Entocentric lens DB'!$B$4:$U$4,0),0)),"")</f>
        <v/>
      </c>
    </row>
    <row r="15" spans="1:19">
      <c r="B15" s="3" t="str">
        <f>IFERROR(VLOOKUP($C15,'Entocentric lens DB'!$B$6:$U$312,MATCH('Entocentric lens DB'!$C$4,'Entocentric lens DB'!$B$4:$U$4,0),0),"")</f>
        <v/>
      </c>
      <c r="D15" s="35" t="str">
        <f>IFERROR(VLOOKUP($C15,'Entocentric lens DB'!$B$6:$U$312,MATCH('Entocentric lens DB'!$D$4,'Entocentric lens DB'!$B$4:$U$4,0),0),"")</f>
        <v/>
      </c>
      <c r="E15" s="35" t="str">
        <f>IFERROR(VLOOKUP($C15,'Entocentric lens DB'!$B$6:$U$312,MATCH('Entocentric lens DB'!$F$4,'Entocentric lens DB'!$B$4:$U$4,0),0),"")</f>
        <v/>
      </c>
      <c r="F15" s="35" t="str">
        <f>IFERROR(VLOOKUP($C15,'Entocentric lens DB'!$B$6:$U$312,MATCH('Entocentric lens DB'!$G$4,'Entocentric lens DB'!$B$4:$U$4,0),0),"")</f>
        <v/>
      </c>
      <c r="G15" s="35" t="str">
        <f>IFERROR(VLOOKUP($C15,'Entocentric lens DB'!$B$6:$U$312,MATCH('Entocentric lens DB'!$H$4,'Entocentric lens DB'!$B$4:$U$4,0),0),"")</f>
        <v/>
      </c>
      <c r="H15" s="35" t="str">
        <f>IFERROR(VLOOKUP($C15,'Entocentric lens DB'!$B$6:$U$312,MATCH('Entocentric lens DB'!$Q$4,'Entocentric lens DB'!$B$4:$U$4,0),0),"")</f>
        <v/>
      </c>
      <c r="I15" s="42" t="str">
        <f>IFERROR(VLOOKUP($C15,'Entocentric lens DB'!$B$6:$U$312,MATCH('Entocentric lens DB'!$R$4,'Entocentric lens DB'!$B$4:$U$4,0),0),"")</f>
        <v/>
      </c>
      <c r="J15" s="35" t="str">
        <f>IFERROR(VLOOKUP($I15,'Optotune lens DB'!$B$5:$I$25,MATCH('Optotune lens DB'!$I$4,'Optotune lens DB'!$B$4:$I$4,0),0),"")</f>
        <v/>
      </c>
      <c r="L15" s="35" t="str">
        <f>IFERROR(VLOOKUP($C15,'Entocentric lens DB'!$B$6:$U$312,MATCH('Entocentric lens DB'!$S$4,'Entocentric lens DB'!$B$4:$U$4,0),0),"")</f>
        <v/>
      </c>
      <c r="M15" s="41" t="str">
        <f>IF(ISBLANK(C15),"",'Entocentric lenses'!$H$3)</f>
        <v/>
      </c>
      <c r="N15" s="32" t="str">
        <f>IF(ISBLANK(C15),"",IF(IFERROR(1000/(1000/$M15+VLOOKUP($I15,'Optotune lens DB'!$B$5:$H$25,MATCH('Optotune lens DB'!$D$4,'Optotune lens DB'!$B$4:$H$4,0),0)),"inf")&lt;0,"inf",IFERROR(1000/(1000/$M15+VLOOKUP($I15,'Optotune lens DB'!$B$5:$H$25,MATCH('Optotune lens DB'!$D$4,'Optotune lens DB'!$B$4:$H$4,0),0)),"inf")))</f>
        <v/>
      </c>
      <c r="O15" s="32" t="str">
        <f>IF(ISBLANK(C15),"",IF(N15="inf",1000/(VLOOKUP($I15,'Optotune lens DB'!$B$5:$H$25,MATCH('Optotune lens DB'!$E$4,'Optotune lens DB'!$B$4:$H$4,0),0)-VLOOKUP($I15,'Optotune lens DB'!$B$5:$H$25,MATCH('Optotune lens DB'!$D$4,'Optotune lens DB'!$B$4:$H$4,0),0)),1000/(1000/$M15+VLOOKUP($I15,'Optotune lens DB'!$B$5:$H$25,MATCH('Optotune lens DB'!$E$4,'Optotune lens DB'!$B$4:$H$4,0),0))))</f>
        <v/>
      </c>
      <c r="P15" s="35"/>
      <c r="Q15" s="45" t="str">
        <f>IFERROR(IF(VLOOKUP($C15,'Entocentric lens DB'!$B$6:$U$312,MATCH('Entocentric lens DB'!$N$4,'Entocentric lens DB'!$B$4:$U$4,0),0)=0,"",VLOOKUP($C15,'Entocentric lens DB'!$B$6:$U$312,MATCH('Entocentric lens DB'!$N$4,'Entocentric lens DB'!$B$4:$U$4,0),0)),"")</f>
        <v/>
      </c>
    </row>
    <row r="16" spans="1:19">
      <c r="B16" s="3" t="str">
        <f>IFERROR(VLOOKUP($C16,'Entocentric lens DB'!$B$6:$U$312,MATCH('Entocentric lens DB'!$C$4,'Entocentric lens DB'!$B$4:$U$4,0),0),"")</f>
        <v/>
      </c>
      <c r="D16" s="35" t="str">
        <f>IFERROR(VLOOKUP($C16,'Entocentric lens DB'!$B$6:$U$312,MATCH('Entocentric lens DB'!$D$4,'Entocentric lens DB'!$B$4:$U$4,0),0),"")</f>
        <v/>
      </c>
      <c r="E16" s="35" t="str">
        <f>IFERROR(VLOOKUP($C16,'Entocentric lens DB'!$B$6:$U$312,MATCH('Entocentric lens DB'!$F$4,'Entocentric lens DB'!$B$4:$U$4,0),0),"")</f>
        <v/>
      </c>
      <c r="F16" s="35" t="str">
        <f>IFERROR(VLOOKUP($C16,'Entocentric lens DB'!$B$6:$U$312,MATCH('Entocentric lens DB'!$G$4,'Entocentric lens DB'!$B$4:$U$4,0),0),"")</f>
        <v/>
      </c>
      <c r="G16" s="35" t="str">
        <f>IFERROR(VLOOKUP($C16,'Entocentric lens DB'!$B$6:$U$312,MATCH('Entocentric lens DB'!$H$4,'Entocentric lens DB'!$B$4:$U$4,0),0),"")</f>
        <v/>
      </c>
      <c r="H16" s="35" t="str">
        <f>IFERROR(VLOOKUP($C16,'Entocentric lens DB'!$B$6:$U$312,MATCH('Entocentric lens DB'!$Q$4,'Entocentric lens DB'!$B$4:$U$4,0),0),"")</f>
        <v/>
      </c>
      <c r="I16" s="42" t="str">
        <f>IFERROR(VLOOKUP($C16,'Entocentric lens DB'!$B$6:$U$312,MATCH('Entocentric lens DB'!$R$4,'Entocentric lens DB'!$B$4:$U$4,0),0),"")</f>
        <v/>
      </c>
      <c r="J16" s="35" t="str">
        <f>IFERROR(VLOOKUP($I16,'Optotune lens DB'!$B$5:$I$25,MATCH('Optotune lens DB'!$I$4,'Optotune lens DB'!$B$4:$I$4,0),0),"")</f>
        <v/>
      </c>
      <c r="L16" s="35" t="str">
        <f>IFERROR(VLOOKUP($C16,'Entocentric lens DB'!$B$6:$U$312,MATCH('Entocentric lens DB'!$S$4,'Entocentric lens DB'!$B$4:$U$4,0),0),"")</f>
        <v/>
      </c>
      <c r="M16" s="41" t="str">
        <f>IF(ISBLANK(C16),"",'Entocentric lenses'!$H$3)</f>
        <v/>
      </c>
      <c r="N16" s="32" t="str">
        <f>IF(ISBLANK(C16),"",IF(IFERROR(1000/(1000/$M16+VLOOKUP($I16,'Optotune lens DB'!$B$5:$H$25,MATCH('Optotune lens DB'!$D$4,'Optotune lens DB'!$B$4:$H$4,0),0)),"inf")&lt;0,"inf",IFERROR(1000/(1000/$M16+VLOOKUP($I16,'Optotune lens DB'!$B$5:$H$25,MATCH('Optotune lens DB'!$D$4,'Optotune lens DB'!$B$4:$H$4,0),0)),"inf")))</f>
        <v/>
      </c>
      <c r="O16" s="32" t="str">
        <f>IF(ISBLANK(C16),"",IF(N16="inf",1000/(VLOOKUP($I16,'Optotune lens DB'!$B$5:$H$25,MATCH('Optotune lens DB'!$E$4,'Optotune lens DB'!$B$4:$H$4,0),0)-VLOOKUP($I16,'Optotune lens DB'!$B$5:$H$25,MATCH('Optotune lens DB'!$D$4,'Optotune lens DB'!$B$4:$H$4,0),0)),1000/(1000/$M16+VLOOKUP($I16,'Optotune lens DB'!$B$5:$H$25,MATCH('Optotune lens DB'!$E$4,'Optotune lens DB'!$B$4:$H$4,0),0))))</f>
        <v/>
      </c>
      <c r="P16" s="35"/>
      <c r="Q16" s="45" t="str">
        <f>IFERROR(IF(VLOOKUP($C16,'Entocentric lens DB'!$B$6:$U$312,MATCH('Entocentric lens DB'!$N$4,'Entocentric lens DB'!$B$4:$U$4,0),0)=0,"",VLOOKUP($C16,'Entocentric lens DB'!$B$6:$U$312,MATCH('Entocentric lens DB'!$N$4,'Entocentric lens DB'!$B$4:$U$4,0),0)),"")</f>
        <v/>
      </c>
    </row>
    <row r="17" spans="2:19">
      <c r="B17" s="3" t="str">
        <f>IFERROR(VLOOKUP($C17,'Entocentric lens DB'!$B$6:$U$312,MATCH('Entocentric lens DB'!$C$4,'Entocentric lens DB'!$B$4:$U$4,0),0),"")</f>
        <v/>
      </c>
      <c r="D17" s="35" t="str">
        <f>IFERROR(VLOOKUP($C17,'Entocentric lens DB'!$B$6:$U$312,MATCH('Entocentric lens DB'!$D$4,'Entocentric lens DB'!$B$4:$U$4,0),0),"")</f>
        <v/>
      </c>
      <c r="E17" s="35" t="str">
        <f>IFERROR(VLOOKUP($C17,'Entocentric lens DB'!$B$6:$U$312,MATCH('Entocentric lens DB'!$F$4,'Entocentric lens DB'!$B$4:$U$4,0),0),"")</f>
        <v/>
      </c>
      <c r="F17" s="35" t="str">
        <f>IFERROR(VLOOKUP($C17,'Entocentric lens DB'!$B$6:$U$312,MATCH('Entocentric lens DB'!$G$4,'Entocentric lens DB'!$B$4:$U$4,0),0),"")</f>
        <v/>
      </c>
      <c r="G17" s="35" t="str">
        <f>IFERROR(VLOOKUP($C17,'Entocentric lens DB'!$B$6:$U$312,MATCH('Entocentric lens DB'!$H$4,'Entocentric lens DB'!$B$4:$U$4,0),0),"")</f>
        <v/>
      </c>
      <c r="H17" s="35" t="str">
        <f>IFERROR(VLOOKUP($C17,'Entocentric lens DB'!$B$6:$U$312,MATCH('Entocentric lens DB'!$Q$4,'Entocentric lens DB'!$B$4:$U$4,0),0),"")</f>
        <v/>
      </c>
      <c r="I17" s="42" t="str">
        <f>IFERROR(VLOOKUP($C17,'Entocentric lens DB'!$B$6:$U$312,MATCH('Entocentric lens DB'!$R$4,'Entocentric lens DB'!$B$4:$U$4,0),0),"")</f>
        <v/>
      </c>
      <c r="J17" s="35" t="str">
        <f>IFERROR(VLOOKUP($I17,'Optotune lens DB'!$B$5:$I$25,MATCH('Optotune lens DB'!$I$4,'Optotune lens DB'!$B$4:$I$4,0),0),"")</f>
        <v/>
      </c>
      <c r="L17" s="35" t="str">
        <f>IFERROR(VLOOKUP($C17,'Entocentric lens DB'!$B$6:$U$312,MATCH('Entocentric lens DB'!$S$4,'Entocentric lens DB'!$B$4:$U$4,0),0),"")</f>
        <v/>
      </c>
      <c r="M17" s="41" t="str">
        <f>IF(ISBLANK(C17),"",'Entocentric lenses'!$H$3)</f>
        <v/>
      </c>
      <c r="N17" s="32" t="str">
        <f>IF(ISBLANK(C17),"",IF(IFERROR(1000/(1000/$M17+VLOOKUP($I17,'Optotune lens DB'!$B$5:$H$25,MATCH('Optotune lens DB'!$D$4,'Optotune lens DB'!$B$4:$H$4,0),0)),"inf")&lt;0,"inf",IFERROR(1000/(1000/$M17+VLOOKUP($I17,'Optotune lens DB'!$B$5:$H$25,MATCH('Optotune lens DB'!$D$4,'Optotune lens DB'!$B$4:$H$4,0),0)),"inf")))</f>
        <v/>
      </c>
      <c r="O17" s="32" t="str">
        <f>IF(ISBLANK(C17),"",IF(N17="inf",1000/(VLOOKUP($I17,'Optotune lens DB'!$B$5:$H$25,MATCH('Optotune lens DB'!$E$4,'Optotune lens DB'!$B$4:$H$4,0),0)-VLOOKUP($I17,'Optotune lens DB'!$B$5:$H$25,MATCH('Optotune lens DB'!$D$4,'Optotune lens DB'!$B$4:$H$4,0),0)),1000/(1000/$M17+VLOOKUP($I17,'Optotune lens DB'!$B$5:$H$25,MATCH('Optotune lens DB'!$E$4,'Optotune lens DB'!$B$4:$H$4,0),0))))</f>
        <v/>
      </c>
      <c r="P17" s="35"/>
      <c r="Q17" s="45" t="str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/>
      </c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1" t="s">
        <v>121</v>
      </c>
      <c r="C20" s="30" t="s">
        <v>0</v>
      </c>
      <c r="D20" s="30"/>
      <c r="E20" s="30" t="s">
        <v>0</v>
      </c>
      <c r="F20" s="30" t="s">
        <v>0</v>
      </c>
      <c r="G20" s="30" t="s">
        <v>0</v>
      </c>
      <c r="H20" s="30" t="s">
        <v>0</v>
      </c>
      <c r="I20" s="30" t="s">
        <v>0</v>
      </c>
      <c r="J20" s="30" t="s">
        <v>0</v>
      </c>
      <c r="K20" s="30" t="s">
        <v>0</v>
      </c>
      <c r="L20" s="30" t="s">
        <v>0</v>
      </c>
      <c r="M20" s="30" t="s">
        <v>0</v>
      </c>
      <c r="N20" s="30" t="s">
        <v>0</v>
      </c>
      <c r="O20" s="30" t="s">
        <v>0</v>
      </c>
      <c r="P20" s="43" t="s">
        <v>0</v>
      </c>
      <c r="Q20" s="44" t="s">
        <v>0</v>
      </c>
      <c r="R20" s="30" t="s">
        <v>0</v>
      </c>
      <c r="S20" s="30" t="s">
        <v>0</v>
      </c>
    </row>
    <row r="22" spans="2:19">
      <c r="B22" s="158" t="s">
        <v>64</v>
      </c>
    </row>
  </sheetData>
  <phoneticPr fontId="20" type="noConversion"/>
  <dataValidations count="4">
    <dataValidation type="list" allowBlank="1" showInputMessage="1" showErrorMessage="1" sqref="E5:E19" xr:uid="{00000000-0002-0000-0600-000000000000}">
      <formula1>Mounts</formula1>
    </dataValidation>
    <dataValidation type="list" allowBlank="1" showInputMessage="1" showErrorMessage="1" sqref="F5:F19" xr:uid="{00000000-0002-0000-0600-000001000000}">
      <formula1>Formats</formula1>
    </dataValidation>
    <dataValidation type="list" allowBlank="1" showInputMessage="1" showErrorMessage="1" sqref="G5:G19" xr:uid="{00000000-0002-0000-0600-000002000000}">
      <formula1>Filter</formula1>
    </dataValidation>
    <dataValidation type="list" allowBlank="1" showInputMessage="1" showErrorMessage="1" sqref="H5:H19 J5:J19" xr:uid="{00000000-0002-0000-0600-000003000000}">
      <formula1>Prices</formula1>
    </dataValidation>
  </dataValidations>
  <hyperlinks>
    <hyperlink ref="B2" location="'Entocentric lenses'!A1" display="Back to overview" xr:uid="{BEA807E1-90A1-481B-9D4A-7965E414B885}"/>
    <hyperlink ref="B22" location="'Entocentric lens DB'!A1" display="Entocentric lens database" xr:uid="{24152E44-0BCC-48E9-9596-6DD05C2426D8}"/>
  </hyperlinks>
  <pageMargins left="0.3" right="0.3" top="0.5" bottom="0.5" header="0.1" footer="0.1"/>
  <pageSetup paperSize="9" scale="44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S23"/>
  <sheetViews>
    <sheetView showGridLines="0" zoomScale="80" zoomScaleNormal="80" workbookViewId="0"/>
  </sheetViews>
  <sheetFormatPr defaultColWidth="9.140625" defaultRowHeight="15"/>
  <cols>
    <col min="1" max="1" width="2.28515625" style="3" customWidth="1"/>
    <col min="2" max="2" width="17.5703125" style="3" customWidth="1"/>
    <col min="3" max="3" width="22.85546875" style="3" customWidth="1"/>
    <col min="4" max="4" width="8.42578125" style="3" customWidth="1"/>
    <col min="5" max="5" width="10.85546875" style="3" customWidth="1"/>
    <col min="6" max="6" width="7.5703125" style="3" customWidth="1"/>
    <col min="7" max="7" width="11.140625" style="3" customWidth="1"/>
    <col min="8" max="8" width="11.5703125" style="3" customWidth="1"/>
    <col min="9" max="9" width="24.7109375" style="3" customWidth="1"/>
    <col min="10" max="10" width="10.42578125" style="3" customWidth="1"/>
    <col min="11" max="11" width="11.42578125" style="3" bestFit="1" customWidth="1"/>
    <col min="12" max="12" width="12.5703125" style="3" customWidth="1"/>
    <col min="13" max="13" width="9.42578125" style="3" customWidth="1"/>
    <col min="14" max="15" width="7" style="3" customWidth="1"/>
    <col min="16" max="16" width="12.28515625" style="3" customWidth="1"/>
    <col min="17" max="17" width="14.7109375" style="3" customWidth="1"/>
    <col min="18" max="18" width="9.85546875" style="3" customWidth="1"/>
    <col min="19" max="19" width="62.5703125" style="3" customWidth="1"/>
    <col min="20" max="16384" width="9.140625" style="3"/>
  </cols>
  <sheetData>
    <row r="1" spans="1:19" ht="18.75">
      <c r="A1" s="2"/>
      <c r="B1" s="7" t="s">
        <v>139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thickBot="1">
      <c r="B2" s="8" t="s">
        <v>93</v>
      </c>
    </row>
    <row r="3" spans="1:19" ht="16.5" thickTop="1" thickBot="1">
      <c r="B3" s="4" t="s">
        <v>94</v>
      </c>
      <c r="C3" s="4"/>
      <c r="D3" s="4"/>
      <c r="E3" s="4"/>
      <c r="F3" s="4"/>
      <c r="G3" s="4"/>
      <c r="H3" s="4"/>
      <c r="I3" s="4" t="s">
        <v>95</v>
      </c>
      <c r="J3" s="4"/>
      <c r="K3" s="4"/>
      <c r="M3" s="4" t="s">
        <v>96</v>
      </c>
      <c r="N3" s="4"/>
      <c r="O3" s="4"/>
    </row>
    <row r="4" spans="1:19" ht="61.5" thickTop="1" thickBot="1">
      <c r="B4" s="4" t="s">
        <v>97</v>
      </c>
      <c r="C4" s="4" t="s">
        <v>98</v>
      </c>
      <c r="D4" s="4" t="s">
        <v>99</v>
      </c>
      <c r="E4" s="4" t="s">
        <v>10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102</v>
      </c>
      <c r="K4" s="4" t="s">
        <v>104</v>
      </c>
      <c r="L4" s="4" t="s">
        <v>105</v>
      </c>
      <c r="M4" s="72" t="s">
        <v>106</v>
      </c>
      <c r="N4" s="4" t="s">
        <v>107</v>
      </c>
      <c r="O4" s="4" t="s">
        <v>108</v>
      </c>
      <c r="P4" s="5" t="s">
        <v>109</v>
      </c>
      <c r="Q4" s="4" t="s">
        <v>110</v>
      </c>
      <c r="R4" s="4" t="s">
        <v>111</v>
      </c>
      <c r="S4" s="6" t="s">
        <v>112</v>
      </c>
    </row>
    <row r="5" spans="1:19" ht="15.75" thickTop="1">
      <c r="B5" s="3" t="str">
        <f>IFERROR(VLOOKUP($C5,'Entocentric lens DB'!$B$6:$U$312,MATCH('Entocentric lens DB'!$C$4,'Entocentric lens DB'!$B$4:$U$4,0),0),"")</f>
        <v>OPT</v>
      </c>
      <c r="C5" s="49" t="s">
        <v>128</v>
      </c>
      <c r="D5" s="35">
        <f>IFERROR(VLOOKUP($C5,'Entocentric lens DB'!$B$6:$U$312,MATCH('Entocentric lens DB'!$D$4,'Entocentric lens DB'!$B$4:$U$4,0),0),"")</f>
        <v>12</v>
      </c>
      <c r="E5" s="35" t="str">
        <f>IFERROR(VLOOKUP($C5,'Entocentric lens DB'!$B$6:$U$312,MATCH('Entocentric lens DB'!$F$4,'Entocentric lens DB'!$B$4:$U$4,0),0),"")</f>
        <v>S-mount</v>
      </c>
      <c r="F5" s="35" t="str">
        <f>IFERROR(VLOOKUP($C5,'Entocentric lens DB'!$B$6:$U$312,MATCH('Entocentric lens DB'!$G$4,'Entocentric lens DB'!$B$4:$U$4,0),0),"")</f>
        <v>1/1.8"</v>
      </c>
      <c r="G5" s="35" t="str">
        <f>IFERROR(VLOOKUP($C5,'Entocentric lens DB'!$B$6:$U$312,MATCH('Entocentric lens DB'!$H$4,'Entocentric lens DB'!$B$4:$U$4,0),0),"")</f>
        <v>None</v>
      </c>
      <c r="H5" s="35" t="str">
        <f>IFERROR(VLOOKUP($C5,'Entocentric lens DB'!$B$6:$U$312,MATCH('Entocentric lens DB'!$Q$4,'Entocentric lens DB'!$B$4:$U$4,0),0),"")</f>
        <v>200-500$</v>
      </c>
      <c r="I5" s="42" t="str">
        <f>IFERROR(VLOOKUP($C5,'Entocentric lens DB'!$B$6:$U$312,MATCH('Entocentric lens DB'!$R$4,'Entocentric lens DB'!$B$4:$U$4,0),0),"")</f>
        <v>EL-3-10-VIS-26D-FPC</v>
      </c>
      <c r="J5" s="35" t="str">
        <f>IFERROR(VLOOKUP($I5,'Optotune lens DB'!$B$5:$I$25,MATCH('Optotune lens DB'!$I$4,'Optotune lens DB'!$B$4:$I$4,0),0),"")</f>
        <v>100-200$</v>
      </c>
      <c r="K5" s="3" t="s">
        <v>119</v>
      </c>
      <c r="L5" s="35" t="str">
        <f>IFERROR(VLOOKUP($C5,'Entocentric lens DB'!$B$6:$U$312,MATCH('Entocentric lens DB'!$S$4,'Entocentric lens DB'!$B$4:$U$4,0),0),"")</f>
        <v>NA</v>
      </c>
      <c r="M5" s="41">
        <f>IF(ISBLANK(C5),"",'Entocentric lenses'!$H$3)</f>
        <v>2300</v>
      </c>
      <c r="N5" s="32" t="str">
        <f>IF(ISBLANK(C5),"",IF(IFERROR(1000/(1000/$M5+VLOOKUP($I5,'Optotune lens DB'!$B$5:$H$25,MATCH('Optotune lens DB'!$D$4,'Optotune lens DB'!$B$4:$H$4,0),0)),"inf")&lt;0,"inf",IFERROR(1000/(1000/$M5+VLOOKUP($I5,'Optotune lens DB'!$B$5:$H$25,MATCH('Optotune lens DB'!$D$4,'Optotune lens DB'!$B$4:$H$4,0),0)),"inf")))</f>
        <v>inf</v>
      </c>
      <c r="O5" s="32">
        <f>IF(ISBLANK(C5),"",IF(N5="inf",1000/(VLOOKUP($I5,'Optotune lens DB'!$B$5:$H$25,MATCH('Optotune lens DB'!$E$4,'Optotune lens DB'!$B$4:$H$4,0),0)-VLOOKUP($I5,'Optotune lens DB'!$B$5:$H$25,MATCH('Optotune lens DB'!$D$4,'Optotune lens DB'!$B$4:$H$4,0),0)),1000/(1000/$M5+VLOOKUP($I5,'Optotune lens DB'!$B$5:$H$25,MATCH('Optotune lens DB'!$E$4,'Optotune lens DB'!$B$4:$H$4,0),0))))</f>
        <v>38.46153846153846</v>
      </c>
      <c r="P5" s="35" t="s">
        <v>115</v>
      </c>
      <c r="Q5" s="45">
        <f>IFERROR(IF(VLOOKUP($C5,'Entocentric lens DB'!$B$6:$U$312,MATCH('Entocentric lens DB'!$N$4,'Entocentric lens DB'!$B$4:$U$4,0),0)=0,"",VLOOKUP($C5,'Entocentric lens DB'!$B$6:$U$312,MATCH('Entocentric lens DB'!$N$4,'Entocentric lens DB'!$B$4:$U$4,0),0)),"")</f>
        <v>2</v>
      </c>
      <c r="R5" s="82" t="s">
        <v>129</v>
      </c>
      <c r="S5" s="3" t="s">
        <v>130</v>
      </c>
    </row>
    <row r="6" spans="1:19">
      <c r="B6" s="3" t="str">
        <f>IFERROR(VLOOKUP($C6,'Entocentric lens DB'!$B$6:$U$312,MATCH('Entocentric lens DB'!$C$4,'Entocentric lens DB'!$B$4:$U$4,0),0),"")</f>
        <v>Kowa</v>
      </c>
      <c r="C6" s="49" t="s">
        <v>140</v>
      </c>
      <c r="D6" s="35">
        <f>IFERROR(VLOOKUP($C6,'Entocentric lens DB'!$B$6:$U$312,MATCH('Entocentric lens DB'!$D$4,'Entocentric lens DB'!$B$4:$U$4,0),0),"")</f>
        <v>12</v>
      </c>
      <c r="E6" s="35" t="str">
        <f>IFERROR(VLOOKUP($C6,'Entocentric lens DB'!$B$6:$U$312,MATCH('Entocentric lens DB'!$F$4,'Entocentric lens DB'!$B$4:$U$4,0),0),"")</f>
        <v>C-mount</v>
      </c>
      <c r="F6" s="35" t="str">
        <f>IFERROR(VLOOKUP($C6,'Entocentric lens DB'!$B$6:$U$312,MATCH('Entocentric lens DB'!$G$4,'Entocentric lens DB'!$B$4:$U$4,0),0),"")</f>
        <v>2/3"</v>
      </c>
      <c r="G6" s="35" t="str">
        <f>IFERROR(VLOOKUP($C6,'Entocentric lens DB'!$B$6:$U$312,MATCH('Entocentric lens DB'!$H$4,'Entocentric lens DB'!$B$4:$U$4,0),0),"")</f>
        <v>M30.5x0.5</v>
      </c>
      <c r="H6" s="35" t="str">
        <f>IFERROR(VLOOKUP($C6,'Entocentric lens DB'!$B$6:$U$312,MATCH('Entocentric lens DB'!$Q$4,'Entocentric lens DB'!$B$4:$U$4,0),0),"")</f>
        <v>200-500$</v>
      </c>
      <c r="I6" s="42" t="str">
        <f>IFERROR(VLOOKUP($C6,'Entocentric lens DB'!$B$6:$U$312,MATCH('Entocentric lens DB'!$R$4,'Entocentric lens DB'!$B$4:$U$4,0),0),"")</f>
        <v>EL-16-40-TC-VIS-5D-M30.5</v>
      </c>
      <c r="J6" s="35" t="str">
        <f>IFERROR(VLOOKUP($I6,'Optotune lens DB'!$B$5:$I$25,MATCH('Optotune lens DB'!$I$4,'Optotune lens DB'!$B$4:$I$4,0),0),"")</f>
        <v>500-1000$</v>
      </c>
      <c r="K6" s="3" t="s">
        <v>114</v>
      </c>
      <c r="L6" s="35" t="str">
        <f>IFERROR(VLOOKUP($C6,'Entocentric lens DB'!$B$6:$U$312,MATCH('Entocentric lens DB'!$S$4,'Entocentric lens DB'!$B$4:$U$4,0),0),"")</f>
        <v>NA</v>
      </c>
      <c r="M6" s="41">
        <f>IF(ISBLANK(C6),"",'Entocentric lenses'!$H$3)</f>
        <v>2300</v>
      </c>
      <c r="N6" s="32" t="str">
        <f>IF(ISBLANK(C6),"",IF(IFERROR(1000/(1000/$M6+VLOOKUP($I6,'Optotune lens DB'!$B$5:$H$25,MATCH('Optotune lens DB'!$D$4,'Optotune lens DB'!$B$4:$H$4,0),0)),"inf")&lt;0,"inf",IFERROR(1000/(1000/$M6+VLOOKUP($I6,'Optotune lens DB'!$B$5:$H$25,MATCH('Optotune lens DB'!$D$4,'Optotune lens DB'!$B$4:$H$4,0),0)),"inf")))</f>
        <v>inf</v>
      </c>
      <c r="O6" s="32">
        <f>IF(ISBLANK(C6),"",IF(N6="inf",1000/(VLOOKUP($I6,'Optotune lens DB'!$B$5:$H$25,MATCH('Optotune lens DB'!$E$4,'Optotune lens DB'!$B$4:$H$4,0),0)-VLOOKUP($I6,'Optotune lens DB'!$B$5:$H$25,MATCH('Optotune lens DB'!$D$4,'Optotune lens DB'!$B$4:$H$4,0),0)),1000/(1000/$M6+VLOOKUP($I6,'Optotune lens DB'!$B$5:$H$25,MATCH('Optotune lens DB'!$E$4,'Optotune lens DB'!$B$4:$H$4,0),0))))</f>
        <v>200</v>
      </c>
      <c r="P6" s="35" t="s">
        <v>115</v>
      </c>
      <c r="Q6" s="45">
        <f>IFERROR(IF(VLOOKUP($C6,'Entocentric lens DB'!$B$6:$U$312,MATCH('Entocentric lens DB'!$N$4,'Entocentric lens DB'!$B$4:$U$4,0),0)=0,"",VLOOKUP($C6,'Entocentric lens DB'!$B$6:$U$312,MATCH('Entocentric lens DB'!$N$4,'Entocentric lens DB'!$B$4:$U$4,0),0)),"")</f>
        <v>2.5</v>
      </c>
    </row>
    <row r="7" spans="1:19">
      <c r="B7" s="3" t="str">
        <f>IFERROR(VLOOKUP($C7,'Entocentric lens DB'!$B$6:$U$312,MATCH('Entocentric lens DB'!$C$4,'Entocentric lens DB'!$B$4:$U$4,0),0),"")</f>
        <v>Computar</v>
      </c>
      <c r="C7" s="49" t="s">
        <v>141</v>
      </c>
      <c r="D7" s="35">
        <f>IFERROR(VLOOKUP($C7,'Entocentric lens DB'!$B$6:$U$312,MATCH('Entocentric lens DB'!$D$4,'Entocentric lens DB'!$B$4:$U$4,0),0),"")</f>
        <v>12</v>
      </c>
      <c r="E7" s="35" t="str">
        <f>IFERROR(VLOOKUP($C7,'Entocentric lens DB'!$B$6:$U$312,MATCH('Entocentric lens DB'!$F$4,'Entocentric lens DB'!$B$4:$U$4,0),0),"")</f>
        <v>C-mount</v>
      </c>
      <c r="F7" s="35" t="str">
        <f>IFERROR(VLOOKUP($C7,'Entocentric lens DB'!$B$6:$U$312,MATCH('Entocentric lens DB'!$G$4,'Entocentric lens DB'!$B$4:$U$4,0),0),"")</f>
        <v>2/3"</v>
      </c>
      <c r="G7" s="35" t="str">
        <f>IFERROR(VLOOKUP($C7,'Entocentric lens DB'!$B$6:$U$312,MATCH('Entocentric lens DB'!$H$4,'Entocentric lens DB'!$B$4:$U$4,0),0),"")</f>
        <v>M27x0.5</v>
      </c>
      <c r="H7" s="35" t="str">
        <f>IFERROR(VLOOKUP($C7,'Entocentric lens DB'!$B$6:$U$312,MATCH('Entocentric lens DB'!$Q$4,'Entocentric lens DB'!$B$4:$U$4,0),0),"")</f>
        <v>200-500$</v>
      </c>
      <c r="I7" s="42" t="str">
        <f>IFERROR(VLOOKUP($C7,'Entocentric lens DB'!$B$6:$U$312,MATCH('Entocentric lens DB'!$R$4,'Entocentric lens DB'!$B$4:$U$4,0),0),"")</f>
        <v>EL-16-40-TC-VIS-5D-M27</v>
      </c>
      <c r="J7" s="35" t="str">
        <f>IFERROR(VLOOKUP($I7,'Optotune lens DB'!$B$5:$I$25,MATCH('Optotune lens DB'!$I$4,'Optotune lens DB'!$B$4:$I$4,0),0),"")</f>
        <v>500-1000$</v>
      </c>
      <c r="K7" s="3" t="s">
        <v>114</v>
      </c>
      <c r="L7" s="35" t="str">
        <f>IFERROR(VLOOKUP($C7,'Entocentric lens DB'!$B$6:$U$312,MATCH('Entocentric lens DB'!$S$4,'Entocentric lens DB'!$B$4:$U$4,0),0),"")</f>
        <v>NA</v>
      </c>
      <c r="M7" s="41">
        <f>IF(ISBLANK(C7),"",'Entocentric lenses'!$H$3)</f>
        <v>2300</v>
      </c>
      <c r="N7" s="32" t="str">
        <f>IF(ISBLANK(C7),"",IF(IFERROR(1000/(1000/$M7+VLOOKUP($I7,'Optotune lens DB'!$B$5:$H$25,MATCH('Optotune lens DB'!$D$4,'Optotune lens DB'!$B$4:$H$4,0),0)),"inf")&lt;0,"inf",IFERROR(1000/(1000/$M7+VLOOKUP($I7,'Optotune lens DB'!$B$5:$H$25,MATCH('Optotune lens DB'!$D$4,'Optotune lens DB'!$B$4:$H$4,0),0)),"inf")))</f>
        <v>inf</v>
      </c>
      <c r="O7" s="32">
        <f>IF(ISBLANK(C7),"",IF(N7="inf",1000/(VLOOKUP($I7,'Optotune lens DB'!$B$5:$H$25,MATCH('Optotune lens DB'!$E$4,'Optotune lens DB'!$B$4:$H$4,0),0)-VLOOKUP($I7,'Optotune lens DB'!$B$5:$H$25,MATCH('Optotune lens DB'!$D$4,'Optotune lens DB'!$B$4:$H$4,0),0)),1000/(1000/$M7+VLOOKUP($I7,'Optotune lens DB'!$B$5:$H$25,MATCH('Optotune lens DB'!$E$4,'Optotune lens DB'!$B$4:$H$4,0),0))))</f>
        <v>200</v>
      </c>
      <c r="P7" s="35" t="s">
        <v>115</v>
      </c>
      <c r="Q7" s="45">
        <f>IFERROR(IF(VLOOKUP($C7,'Entocentric lens DB'!$B$6:$U$312,MATCH('Entocentric lens DB'!$N$4,'Entocentric lens DB'!$B$4:$U$4,0),0)=0,"",VLOOKUP($C7,'Entocentric lens DB'!$B$6:$U$312,MATCH('Entocentric lens DB'!$N$4,'Entocentric lens DB'!$B$4:$U$4,0),0)),"")</f>
        <v>2.5</v>
      </c>
    </row>
    <row r="8" spans="1:19">
      <c r="B8" s="3" t="str">
        <f>IFERROR(VLOOKUP($C8,'Entocentric lens DB'!$B$6:$U$312,MATCH('Entocentric lens DB'!$C$4,'Entocentric lens DB'!$B$4:$U$4,0),0),"")</f>
        <v>Tamron</v>
      </c>
      <c r="C8" s="49" t="s">
        <v>142</v>
      </c>
      <c r="D8" s="35">
        <f>IFERROR(VLOOKUP($C8,'Entocentric lens DB'!$B$6:$U$312,MATCH('Entocentric lens DB'!$D$4,'Entocentric lens DB'!$B$4:$U$4,0),0),"")</f>
        <v>12</v>
      </c>
      <c r="E8" s="35" t="str">
        <f>IFERROR(VLOOKUP($C8,'Entocentric lens DB'!$B$6:$U$312,MATCH('Entocentric lens DB'!$F$4,'Entocentric lens DB'!$B$4:$U$4,0),0),"")</f>
        <v>C-mount</v>
      </c>
      <c r="F8" s="35" t="str">
        <f>IFERROR(VLOOKUP($C8,'Entocentric lens DB'!$B$6:$U$312,MATCH('Entocentric lens DB'!$G$4,'Entocentric lens DB'!$B$4:$U$4,0),0),"")</f>
        <v>1/1.2"</v>
      </c>
      <c r="G8" s="35" t="str">
        <f>IFERROR(VLOOKUP($C8,'Entocentric lens DB'!$B$6:$U$312,MATCH('Entocentric lens DB'!$H$4,'Entocentric lens DB'!$B$4:$U$4,0),0),"")</f>
        <v>M27x0.5</v>
      </c>
      <c r="H8" s="35" t="str">
        <f>IFERROR(VLOOKUP($C8,'Entocentric lens DB'!$B$6:$U$312,MATCH('Entocentric lens DB'!$Q$4,'Entocentric lens DB'!$B$4:$U$4,0),0),"")</f>
        <v>200-500$</v>
      </c>
      <c r="I8" s="42" t="str">
        <f>IFERROR(VLOOKUP($C8,'Entocentric lens DB'!$B$6:$U$312,MATCH('Entocentric lens DB'!$R$4,'Entocentric lens DB'!$B$4:$U$4,0),0),"")</f>
        <v>EL-16-40-TC-VIS-5D-M27</v>
      </c>
      <c r="J8" s="35" t="str">
        <f>IFERROR(VLOOKUP($I8,'Optotune lens DB'!$B$5:$I$25,MATCH('Optotune lens DB'!$I$4,'Optotune lens DB'!$B$4:$I$4,0),0),"")</f>
        <v>500-1000$</v>
      </c>
      <c r="K8" s="3" t="s">
        <v>114</v>
      </c>
      <c r="L8" s="35" t="str">
        <f>IFERROR(VLOOKUP($C8,'Entocentric lens DB'!$B$6:$U$312,MATCH('Entocentric lens DB'!$S$4,'Entocentric lens DB'!$B$4:$U$4,0),0),"")</f>
        <v>NA</v>
      </c>
      <c r="M8" s="41">
        <f>IF(ISBLANK(C8),"",'Entocentric lenses'!$H$3)</f>
        <v>2300</v>
      </c>
      <c r="N8" s="32" t="str">
        <f>IF(ISBLANK(C8),"",IF(IFERROR(1000/(1000/$M8+VLOOKUP($I8,'Optotune lens DB'!$B$5:$H$25,MATCH('Optotune lens DB'!$D$4,'Optotune lens DB'!$B$4:$H$4,0),0)),"inf")&lt;0,"inf",IFERROR(1000/(1000/$M8+VLOOKUP($I8,'Optotune lens DB'!$B$5:$H$25,MATCH('Optotune lens DB'!$D$4,'Optotune lens DB'!$B$4:$H$4,0),0)),"inf")))</f>
        <v>inf</v>
      </c>
      <c r="O8" s="32">
        <f>IF(ISBLANK(C8),"",IF(N8="inf",1000/(VLOOKUP($I8,'Optotune lens DB'!$B$5:$H$25,MATCH('Optotune lens DB'!$E$4,'Optotune lens DB'!$B$4:$H$4,0),0)-VLOOKUP($I8,'Optotune lens DB'!$B$5:$H$25,MATCH('Optotune lens DB'!$D$4,'Optotune lens DB'!$B$4:$H$4,0),0)),1000/(1000/$M8+VLOOKUP($I8,'Optotune lens DB'!$B$5:$H$25,MATCH('Optotune lens DB'!$E$4,'Optotune lens DB'!$B$4:$H$4,0),0))))</f>
        <v>200</v>
      </c>
      <c r="P8" s="35" t="s">
        <v>115</v>
      </c>
      <c r="Q8" s="45">
        <f>IFERROR(IF(VLOOKUP($C8,'Entocentric lens DB'!$B$6:$U$312,MATCH('Entocentric lens DB'!$N$4,'Entocentric lens DB'!$B$4:$U$4,0),0)=0,"",VLOOKUP($C8,'Entocentric lens DB'!$B$6:$U$312,MATCH('Entocentric lens DB'!$N$4,'Entocentric lens DB'!$B$4:$U$4,0),0)),"")</f>
        <v>3.5</v>
      </c>
    </row>
    <row r="9" spans="1:19">
      <c r="B9" s="3" t="str">
        <f>IFERROR(VLOOKUP($C9,'Entocentric lens DB'!$B$6:$U$312,MATCH('Entocentric lens DB'!$C$4,'Entocentric lens DB'!$B$4:$U$4,0),0),"")</f>
        <v>Fujinon</v>
      </c>
      <c r="C9" s="49" t="s">
        <v>143</v>
      </c>
      <c r="D9" s="35">
        <f>IFERROR(VLOOKUP($C9,'Entocentric lens DB'!$B$6:$U$312,MATCH('Entocentric lens DB'!$D$4,'Entocentric lens DB'!$B$4:$U$4,0),0),"")</f>
        <v>12</v>
      </c>
      <c r="E9" s="35" t="str">
        <f>IFERROR(VLOOKUP($C9,'Entocentric lens DB'!$B$6:$U$312,MATCH('Entocentric lens DB'!$F$4,'Entocentric lens DB'!$B$4:$U$4,0),0),"")</f>
        <v>C-mount</v>
      </c>
      <c r="F9" s="35" t="str">
        <f>IFERROR(VLOOKUP($C9,'Entocentric lens DB'!$B$6:$U$312,MATCH('Entocentric lens DB'!$G$4,'Entocentric lens DB'!$B$4:$U$4,0),0),"")</f>
        <v>2/3"</v>
      </c>
      <c r="G9" s="35" t="str">
        <f>IFERROR(VLOOKUP($C9,'Entocentric lens DB'!$B$6:$U$312,MATCH('Entocentric lens DB'!$H$4,'Entocentric lens DB'!$B$4:$U$4,0),0),"")</f>
        <v>M25.5x0.5</v>
      </c>
      <c r="H9" s="35" t="str">
        <f>IFERROR(VLOOKUP($C9,'Entocentric lens DB'!$B$6:$U$312,MATCH('Entocentric lens DB'!$Q$4,'Entocentric lens DB'!$B$4:$U$4,0),0),"")</f>
        <v>200-500$</v>
      </c>
      <c r="I9" s="42" t="str">
        <f>IFERROR(VLOOKUP($C9,'Entocentric lens DB'!$B$6:$U$312,MATCH('Entocentric lens DB'!$R$4,'Entocentric lens DB'!$B$4:$U$4,0),0),"")</f>
        <v>EL-16-40-TC-VIS-5D-M25.5</v>
      </c>
      <c r="J9" s="35" t="str">
        <f>IFERROR(VLOOKUP($I9,'Optotune lens DB'!$B$5:$I$25,MATCH('Optotune lens DB'!$I$4,'Optotune lens DB'!$B$4:$I$4,0),0),"")</f>
        <v>500-1000$</v>
      </c>
      <c r="K9" s="3" t="s">
        <v>114</v>
      </c>
      <c r="L9" s="35" t="str">
        <f>IFERROR(VLOOKUP($C9,'Entocentric lens DB'!$B$6:$U$312,MATCH('Entocentric lens DB'!$S$4,'Entocentric lens DB'!$B$4:$U$4,0),0),"")</f>
        <v>NA</v>
      </c>
      <c r="M9" s="41">
        <f>IF(ISBLANK(C9),"",'Entocentric lenses'!$H$3)</f>
        <v>2300</v>
      </c>
      <c r="N9" s="32" t="str">
        <f>IF(ISBLANK(C9),"",IF(IFERROR(1000/(1000/$M9+VLOOKUP($I9,'Optotune lens DB'!$B$5:$H$25,MATCH('Optotune lens DB'!$D$4,'Optotune lens DB'!$B$4:$H$4,0),0)),"inf")&lt;0,"inf",IFERROR(1000/(1000/$M9+VLOOKUP($I9,'Optotune lens DB'!$B$5:$H$25,MATCH('Optotune lens DB'!$D$4,'Optotune lens DB'!$B$4:$H$4,0),0)),"inf")))</f>
        <v>inf</v>
      </c>
      <c r="O9" s="32">
        <f>IF(ISBLANK(C9),"",IF(N9="inf",1000/(VLOOKUP($I9,'Optotune lens DB'!$B$5:$H$25,MATCH('Optotune lens DB'!$E$4,'Optotune lens DB'!$B$4:$H$4,0),0)-VLOOKUP($I9,'Optotune lens DB'!$B$5:$H$25,MATCH('Optotune lens DB'!$D$4,'Optotune lens DB'!$B$4:$H$4,0),0)),1000/(1000/$M9+VLOOKUP($I9,'Optotune lens DB'!$B$5:$H$25,MATCH('Optotune lens DB'!$E$4,'Optotune lens DB'!$B$4:$H$4,0),0))))</f>
        <v>200</v>
      </c>
      <c r="P9" s="35" t="s">
        <v>115</v>
      </c>
      <c r="Q9" s="45">
        <f>IFERROR(IF(VLOOKUP($C9,'Entocentric lens DB'!$B$6:$U$312,MATCH('Entocentric lens DB'!$N$4,'Entocentric lens DB'!$B$4:$U$4,0),0)=0,"",VLOOKUP($C9,'Entocentric lens DB'!$B$6:$U$312,MATCH('Entocentric lens DB'!$N$4,'Entocentric lens DB'!$B$4:$U$4,0),0)),"")</f>
        <v>3.5</v>
      </c>
    </row>
    <row r="10" spans="1:19">
      <c r="B10" s="3" t="str">
        <f>IFERROR(VLOOKUP($C10,'Entocentric lens DB'!$B$6:$U$312,MATCH('Entocentric lens DB'!$C$4,'Entocentric lens DB'!$B$4:$U$4,0),0),"")</f>
        <v>Kowa</v>
      </c>
      <c r="C10" s="49" t="s">
        <v>144</v>
      </c>
      <c r="D10" s="35">
        <f>IFERROR(VLOOKUP($C10,'Entocentric lens DB'!$B$6:$U$312,MATCH('Entocentric lens DB'!$D$4,'Entocentric lens DB'!$B$4:$U$4,0),0),"")</f>
        <v>12</v>
      </c>
      <c r="E10" s="35" t="str">
        <f>IFERROR(VLOOKUP($C10,'Entocentric lens DB'!$B$6:$U$312,MATCH('Entocentric lens DB'!$F$4,'Entocentric lens DB'!$B$4:$U$4,0),0),"")</f>
        <v>C-mount</v>
      </c>
      <c r="F10" s="35" t="str">
        <f>IFERROR(VLOOKUP($C10,'Entocentric lens DB'!$B$6:$U$312,MATCH('Entocentric lens DB'!$G$4,'Entocentric lens DB'!$B$4:$U$4,0),0),"")</f>
        <v>2/3"</v>
      </c>
      <c r="G10" s="35" t="str">
        <f>IFERROR(VLOOKUP($C10,'Entocentric lens DB'!$B$6:$U$312,MATCH('Entocentric lens DB'!$H$4,'Entocentric lens DB'!$B$4:$U$4,0),0),"")</f>
        <v>M27x0.5</v>
      </c>
      <c r="H10" s="35" t="str">
        <f>IFERROR(VLOOKUP($C10,'Entocentric lens DB'!$B$6:$U$312,MATCH('Entocentric lens DB'!$Q$4,'Entocentric lens DB'!$B$4:$U$4,0),0),"")</f>
        <v>200-500$</v>
      </c>
      <c r="I10" s="42" t="str">
        <f>IFERROR(VLOOKUP($C10,'Entocentric lens DB'!$B$6:$U$312,MATCH('Entocentric lens DB'!$R$4,'Entocentric lens DB'!$B$4:$U$4,0),0),"")</f>
        <v>EL-16-40-TC-VIS-5D-M27</v>
      </c>
      <c r="J10" s="35" t="str">
        <f>IFERROR(VLOOKUP($I10,'Optotune lens DB'!$B$5:$I$25,MATCH('Optotune lens DB'!$I$4,'Optotune lens DB'!$B$4:$I$4,0),0),"")</f>
        <v>500-1000$</v>
      </c>
      <c r="K10" s="3" t="s">
        <v>114</v>
      </c>
      <c r="L10" s="35" t="str">
        <f>IFERROR(VLOOKUP($C10,'Entocentric lens DB'!$B$6:$U$312,MATCH('Entocentric lens DB'!$S$4,'Entocentric lens DB'!$B$4:$U$4,0),0),"")</f>
        <v>NA</v>
      </c>
      <c r="M10" s="41">
        <f>IF(ISBLANK(C10),"",'Entocentric lenses'!$H$3)</f>
        <v>2300</v>
      </c>
      <c r="N10" s="32" t="str">
        <f>IF(ISBLANK(C10),"",IF(IFERROR(1000/(1000/$M10+VLOOKUP($I10,'Optotune lens DB'!$B$5:$H$25,MATCH('Optotune lens DB'!$D$4,'Optotune lens DB'!$B$4:$H$4,0),0)),"inf")&lt;0,"inf",IFERROR(1000/(1000/$M10+VLOOKUP($I10,'Optotune lens DB'!$B$5:$H$25,MATCH('Optotune lens DB'!$D$4,'Optotune lens DB'!$B$4:$H$4,0),0)),"inf")))</f>
        <v>inf</v>
      </c>
      <c r="O10" s="32">
        <f>IF(ISBLANK(C10),"",IF(N10="inf",1000/(VLOOKUP($I10,'Optotune lens DB'!$B$5:$H$25,MATCH('Optotune lens DB'!$E$4,'Optotune lens DB'!$B$4:$H$4,0),0)-VLOOKUP($I10,'Optotune lens DB'!$B$5:$H$25,MATCH('Optotune lens DB'!$D$4,'Optotune lens DB'!$B$4:$H$4,0),0)),1000/(1000/$M10+VLOOKUP($I10,'Optotune lens DB'!$B$5:$H$25,MATCH('Optotune lens DB'!$E$4,'Optotune lens DB'!$B$4:$H$4,0),0))))</f>
        <v>200</v>
      </c>
      <c r="P10" s="35" t="s">
        <v>115</v>
      </c>
      <c r="Q10" s="45">
        <f>IFERROR(IF(VLOOKUP($C10,'Entocentric lens DB'!$B$6:$U$312,MATCH('Entocentric lens DB'!$N$4,'Entocentric lens DB'!$B$4:$U$4,0),0)=0,"",VLOOKUP($C10,'Entocentric lens DB'!$B$6:$U$312,MATCH('Entocentric lens DB'!$N$4,'Entocentric lens DB'!$B$4:$U$4,0),0)),"")</f>
        <v>4</v>
      </c>
    </row>
    <row r="11" spans="1:19">
      <c r="B11" s="3" t="str">
        <f>IFERROR(VLOOKUP($C11,'Entocentric lens DB'!$B$6:$U$312,MATCH('Entocentric lens DB'!$C$4,'Entocentric lens DB'!$B$4:$U$4,0),0),"")</f>
        <v>Edmund Optics</v>
      </c>
      <c r="C11" s="49" t="s">
        <v>145</v>
      </c>
      <c r="D11" s="35">
        <f>IFERROR(VLOOKUP($C11,'Entocentric lens DB'!$B$6:$U$312,MATCH('Entocentric lens DB'!$D$4,'Entocentric lens DB'!$B$4:$U$4,0),0),"")</f>
        <v>12</v>
      </c>
      <c r="E11" s="35" t="str">
        <f>IFERROR(VLOOKUP($C11,'Entocentric lens DB'!$B$6:$U$312,MATCH('Entocentric lens DB'!$F$4,'Entocentric lens DB'!$B$4:$U$4,0),0),"")</f>
        <v>C-mount</v>
      </c>
      <c r="F11" s="35" t="str">
        <f>IFERROR(VLOOKUP($C11,'Entocentric lens DB'!$B$6:$U$312,MATCH('Entocentric lens DB'!$G$4,'Entocentric lens DB'!$B$4:$U$4,0),0),"")</f>
        <v>2/3"</v>
      </c>
      <c r="G11" s="35" t="str">
        <f>IFERROR(VLOOKUP($C11,'Entocentric lens DB'!$B$6:$U$312,MATCH('Entocentric lens DB'!$H$4,'Entocentric lens DB'!$B$4:$U$4,0),0),"")</f>
        <v>M25.5x0.5</v>
      </c>
      <c r="H11" s="35" t="str">
        <f>IFERROR(VLOOKUP($C11,'Entocentric lens DB'!$B$6:$U$312,MATCH('Entocentric lens DB'!$Q$4,'Entocentric lens DB'!$B$4:$U$4,0),0),"")</f>
        <v>200-500$</v>
      </c>
      <c r="I11" s="42" t="str">
        <f>IFERROR(VLOOKUP($C11,'Entocentric lens DB'!$B$6:$U$312,MATCH('Entocentric lens DB'!$R$4,'Entocentric lens DB'!$B$4:$U$4,0),0),"")</f>
        <v>EL-16-40-TC-VIS-5D-M25.5</v>
      </c>
      <c r="J11" s="35" t="str">
        <f>IFERROR(VLOOKUP($I11,'Optotune lens DB'!$B$5:$I$25,MATCH('Optotune lens DB'!$I$4,'Optotune lens DB'!$B$4:$I$4,0),0),"")</f>
        <v>500-1000$</v>
      </c>
      <c r="K11" s="3" t="s">
        <v>114</v>
      </c>
      <c r="L11" s="35" t="str">
        <f>IFERROR(VLOOKUP($C11,'Entocentric lens DB'!$B$6:$U$312,MATCH('Entocentric lens DB'!$S$4,'Entocentric lens DB'!$B$4:$U$4,0),0),"")</f>
        <v>NA</v>
      </c>
      <c r="M11" s="41">
        <f>IF(ISBLANK(C11),"",'Entocentric lenses'!$H$3)</f>
        <v>2300</v>
      </c>
      <c r="N11" s="32" t="str">
        <f>IF(ISBLANK(C11),"",IF(IFERROR(1000/(1000/$M11+VLOOKUP($I11,'Optotune lens DB'!$B$5:$H$25,MATCH('Optotune lens DB'!$D$4,'Optotune lens DB'!$B$4:$H$4,0),0)),"inf")&lt;0,"inf",IFERROR(1000/(1000/$M11+VLOOKUP($I11,'Optotune lens DB'!$B$5:$H$25,MATCH('Optotune lens DB'!$D$4,'Optotune lens DB'!$B$4:$H$4,0),0)),"inf")))</f>
        <v>inf</v>
      </c>
      <c r="O11" s="32">
        <f>IF(ISBLANK(C11),"",IF(N11="inf",1000/(VLOOKUP($I11,'Optotune lens DB'!$B$5:$H$25,MATCH('Optotune lens DB'!$E$4,'Optotune lens DB'!$B$4:$H$4,0),0)-VLOOKUP($I11,'Optotune lens DB'!$B$5:$H$25,MATCH('Optotune lens DB'!$D$4,'Optotune lens DB'!$B$4:$H$4,0),0)),1000/(1000/$M11+VLOOKUP($I11,'Optotune lens DB'!$B$5:$H$25,MATCH('Optotune lens DB'!$E$4,'Optotune lens DB'!$B$4:$H$4,0),0))))</f>
        <v>200</v>
      </c>
      <c r="P11" s="35" t="s">
        <v>115</v>
      </c>
      <c r="Q11" s="45" t="str">
        <f>IFERROR(IF(VLOOKUP($C11,'Entocentric lens DB'!$B$6:$U$312,MATCH('Entocentric lens DB'!$N$4,'Entocentric lens DB'!$B$4:$U$4,0),0)=0,"",VLOOKUP($C11,'Entocentric lens DB'!$B$6:$U$312,MATCH('Entocentric lens DB'!$N$4,'Entocentric lens DB'!$B$4:$U$4,0),0)),"")</f>
        <v/>
      </c>
    </row>
    <row r="12" spans="1:19">
      <c r="B12" s="3" t="str">
        <f>IFERROR(VLOOKUP($C12,'Entocentric lens DB'!$B$6:$U$312,MATCH('Entocentric lens DB'!$C$4,'Entocentric lens DB'!$B$4:$U$4,0),0),"")</f>
        <v>Lensation</v>
      </c>
      <c r="C12" s="49" t="s">
        <v>146</v>
      </c>
      <c r="D12" s="35">
        <f>IFERROR(VLOOKUP($C12,'Entocentric lens DB'!$B$6:$U$312,MATCH('Entocentric lens DB'!$D$4,'Entocentric lens DB'!$B$4:$U$4,0),0),"")</f>
        <v>12</v>
      </c>
      <c r="E12" s="35" t="str">
        <f>IFERROR(VLOOKUP($C12,'Entocentric lens DB'!$B$6:$U$312,MATCH('Entocentric lens DB'!$F$4,'Entocentric lens DB'!$B$4:$U$4,0),0),"")</f>
        <v>S-mount</v>
      </c>
      <c r="F12" s="35" t="str">
        <f>IFERROR(VLOOKUP($C12,'Entocentric lens DB'!$B$6:$U$312,MATCH('Entocentric lens DB'!$G$4,'Entocentric lens DB'!$B$4:$U$4,0),0),"")</f>
        <v>1/2"</v>
      </c>
      <c r="G12" s="35" t="str">
        <f>IFERROR(VLOOKUP($C12,'Entocentric lens DB'!$B$6:$U$312,MATCH('Entocentric lens DB'!$H$4,'Entocentric lens DB'!$B$4:$U$4,0),0),"")</f>
        <v>None</v>
      </c>
      <c r="H12" s="35" t="str">
        <f>IFERROR(VLOOKUP($C12,'Entocentric lens DB'!$B$6:$U$312,MATCH('Entocentric lens DB'!$Q$4,'Entocentric lens DB'!$B$4:$U$4,0),0),"")</f>
        <v>&lt;100$</v>
      </c>
      <c r="I12" s="42" t="str">
        <f>IFERROR(VLOOKUP($C12,'Entocentric lens DB'!$B$6:$U$312,MATCH('Entocentric lens DB'!$R$4,'Entocentric lens DB'!$B$4:$U$4,0),0),"")</f>
        <v>EL-16-40-TC-VIS-5D-C</v>
      </c>
      <c r="J12" s="35" t="str">
        <f>IFERROR(VLOOKUP($I12,'Optotune lens DB'!$B$5:$I$25,MATCH('Optotune lens DB'!$I$4,'Optotune lens DB'!$B$4:$I$4,0),0),"")</f>
        <v>500-1000$</v>
      </c>
      <c r="K12" s="3" t="s">
        <v>114</v>
      </c>
      <c r="L12" s="35" t="str">
        <f>IFERROR(VLOOKUP($C12,'Entocentric lens DB'!$B$6:$U$312,MATCH('Entocentric lens DB'!$S$4,'Entocentric lens DB'!$B$4:$U$4,0),0),"")</f>
        <v>&gt;=5 mm</v>
      </c>
      <c r="M12" s="41">
        <f>IF(ISBLANK(C12),"",'Entocentric lenses'!$H$3)</f>
        <v>2300</v>
      </c>
      <c r="N12" s="32" t="str">
        <f>IF(ISBLANK(C12),"",IF(IFERROR(1000/(1000/$M12+VLOOKUP($I12,'Optotune lens DB'!$B$5:$H$25,MATCH('Optotune lens DB'!$D$4,'Optotune lens DB'!$B$4:$H$4,0),0)),"inf")&lt;0,"inf",IFERROR(1000/(1000/$M12+VLOOKUP($I12,'Optotune lens DB'!$B$5:$H$25,MATCH('Optotune lens DB'!$D$4,'Optotune lens DB'!$B$4:$H$4,0),0)),"inf")))</f>
        <v>inf</v>
      </c>
      <c r="O12" s="32">
        <f>IF(ISBLANK(C12),"",IF(N12="inf",1000/(VLOOKUP($I12,'Optotune lens DB'!$B$5:$H$25,MATCH('Optotune lens DB'!$E$4,'Optotune lens DB'!$B$4:$H$4,0),0)-VLOOKUP($I12,'Optotune lens DB'!$B$5:$H$25,MATCH('Optotune lens DB'!$D$4,'Optotune lens DB'!$B$4:$H$4,0),0)),1000/(1000/$M12+VLOOKUP($I12,'Optotune lens DB'!$B$5:$H$25,MATCH('Optotune lens DB'!$E$4,'Optotune lens DB'!$B$4:$H$4,0),0))))</f>
        <v>200</v>
      </c>
      <c r="P12" s="35" t="s">
        <v>115</v>
      </c>
      <c r="Q12" s="45" t="str">
        <f>IFERROR(IF(VLOOKUP($C12,'Entocentric lens DB'!$B$6:$U$312,MATCH('Entocentric lens DB'!$N$4,'Entocentric lens DB'!$B$4:$U$4,0),0)=0,"",VLOOKUP($C12,'Entocentric lens DB'!$B$6:$U$312,MATCH('Entocentric lens DB'!$N$4,'Entocentric lens DB'!$B$4:$U$4,0),0)),"")</f>
        <v/>
      </c>
      <c r="S12" s="3" t="s">
        <v>116</v>
      </c>
    </row>
    <row r="13" spans="1:19">
      <c r="B13" s="3" t="str">
        <f>IFERROR(VLOOKUP($C13,'Entocentric lens DB'!$B$6:$U$312,MATCH('Entocentric lens DB'!$C$4,'Entocentric lens DB'!$B$4:$U$4,0),0),"")</f>
        <v>Lensation</v>
      </c>
      <c r="C13" s="49" t="s">
        <v>147</v>
      </c>
      <c r="D13" s="35">
        <f>IFERROR(VLOOKUP($C13,'Entocentric lens DB'!$B$6:$U$312,MATCH('Entocentric lens DB'!$D$4,'Entocentric lens DB'!$B$4:$U$4,0),0),"")</f>
        <v>12</v>
      </c>
      <c r="E13" s="35" t="str">
        <f>IFERROR(VLOOKUP($C13,'Entocentric lens DB'!$B$6:$U$312,MATCH('Entocentric lens DB'!$F$4,'Entocentric lens DB'!$B$4:$U$4,0),0),"")</f>
        <v>S-mount</v>
      </c>
      <c r="F13" s="35" t="str">
        <f>IFERROR(VLOOKUP($C13,'Entocentric lens DB'!$B$6:$U$312,MATCH('Entocentric lens DB'!$G$4,'Entocentric lens DB'!$B$4:$U$4,0),0),"")</f>
        <v>1/1.8"</v>
      </c>
      <c r="G13" s="35" t="str">
        <f>IFERROR(VLOOKUP($C13,'Entocentric lens DB'!$B$6:$U$312,MATCH('Entocentric lens DB'!$H$4,'Entocentric lens DB'!$B$4:$U$4,0),0),"")</f>
        <v>None</v>
      </c>
      <c r="H13" s="35" t="str">
        <f>IFERROR(VLOOKUP($C13,'Entocentric lens DB'!$B$6:$U$312,MATCH('Entocentric lens DB'!$Q$4,'Entocentric lens DB'!$B$4:$U$4,0),0),"")</f>
        <v>&lt;100$</v>
      </c>
      <c r="I13" s="42" t="str">
        <f>IFERROR(VLOOKUP($C13,'Entocentric lens DB'!$B$6:$U$312,MATCH('Entocentric lens DB'!$R$4,'Entocentric lens DB'!$B$4:$U$4,0),0),"")</f>
        <v>EL-10-30-Ci-VIS-MV</v>
      </c>
      <c r="J13" s="35" t="str">
        <f>IFERROR(VLOOKUP($I13,'Optotune lens DB'!$B$5:$I$25,MATCH('Optotune lens DB'!$I$4,'Optotune lens DB'!$B$4:$I$4,0),0),"")</f>
        <v/>
      </c>
      <c r="K13" s="3" t="s">
        <v>114</v>
      </c>
      <c r="L13" s="35" t="str">
        <f>IFERROR(VLOOKUP($C13,'Entocentric lens DB'!$B$6:$U$312,MATCH('Entocentric lens DB'!$S$4,'Entocentric lens DB'!$B$4:$U$4,0),0),"")</f>
        <v>None</v>
      </c>
      <c r="M13" s="41">
        <f>IF(ISBLANK(C13),"",'Entocentric lenses'!$H$3)</f>
        <v>2300</v>
      </c>
      <c r="N13" s="32" t="str">
        <f>IF(ISBLANK(C13),"",IF(IFERROR(1000/(1000/$M13+VLOOKUP($I13,'Optotune lens DB'!$B$5:$H$25,MATCH('Optotune lens DB'!$D$4,'Optotune lens DB'!$B$4:$H$4,0),0)),"inf")&lt;0,"inf",IFERROR(1000/(1000/$M13+VLOOKUP($I13,'Optotune lens DB'!$B$5:$H$25,MATCH('Optotune lens DB'!$D$4,'Optotune lens DB'!$B$4:$H$4,0),0)),"inf")))</f>
        <v>inf</v>
      </c>
      <c r="O13" s="32" t="e">
        <f>IF(ISBLANK(C13),"",IF(N13="inf",1000/(VLOOKUP($I13,'Optotune lens DB'!$B$5:$H$25,MATCH('Optotune lens DB'!$E$4,'Optotune lens DB'!$B$4:$H$4,0),0)-VLOOKUP($I13,'Optotune lens DB'!$B$5:$H$25,MATCH('Optotune lens DB'!$D$4,'Optotune lens DB'!$B$4:$H$4,0),0)),1000/(1000/$M13+VLOOKUP($I13,'Optotune lens DB'!$B$5:$H$25,MATCH('Optotune lens DB'!$E$4,'Optotune lens DB'!$B$4:$H$4,0),0))))</f>
        <v>#N/A</v>
      </c>
      <c r="P13" s="35" t="s">
        <v>115</v>
      </c>
      <c r="Q13" s="45" t="str">
        <f>IFERROR(IF(VLOOKUP($C13,'Entocentric lens DB'!$B$6:$U$312,MATCH('Entocentric lens DB'!$N$4,'Entocentric lens DB'!$B$4:$U$4,0),0)=0,"",VLOOKUP($C13,'Entocentric lens DB'!$B$6:$U$312,MATCH('Entocentric lens DB'!$N$4,'Entocentric lens DB'!$B$4:$U$4,0),0)),"")</f>
        <v/>
      </c>
      <c r="S13" s="3" t="s">
        <v>116</v>
      </c>
    </row>
    <row r="14" spans="1:19">
      <c r="B14" s="3" t="str">
        <f>IFERROR(VLOOKUP($C14,'Entocentric lens DB'!$B$6:$U$312,MATCH('Entocentric lens DB'!$C$4,'Entocentric lens DB'!$B$4:$U$4,0),0),"")</f>
        <v>Lensation</v>
      </c>
      <c r="C14" s="49" t="s">
        <v>148</v>
      </c>
      <c r="D14" s="35">
        <f>IFERROR(VLOOKUP($C14,'Entocentric lens DB'!$B$6:$U$312,MATCH('Entocentric lens DB'!$D$4,'Entocentric lens DB'!$B$4:$U$4,0),0),"")</f>
        <v>12</v>
      </c>
      <c r="E14" s="35" t="str">
        <f>IFERROR(VLOOKUP($C14,'Entocentric lens DB'!$B$6:$U$312,MATCH('Entocentric lens DB'!$F$4,'Entocentric lens DB'!$B$4:$U$4,0),0),"")</f>
        <v>S-mount</v>
      </c>
      <c r="F14" s="35" t="str">
        <f>IFERROR(VLOOKUP($C14,'Entocentric lens DB'!$B$6:$U$312,MATCH('Entocentric lens DB'!$G$4,'Entocentric lens DB'!$B$4:$U$4,0),0),"")</f>
        <v>1/1.8"</v>
      </c>
      <c r="G14" s="35" t="str">
        <f>IFERROR(VLOOKUP($C14,'Entocentric lens DB'!$B$6:$U$312,MATCH('Entocentric lens DB'!$H$4,'Entocentric lens DB'!$B$4:$U$4,0),0),"")</f>
        <v>None</v>
      </c>
      <c r="H14" s="35" t="str">
        <f>IFERROR(VLOOKUP($C14,'Entocentric lens DB'!$B$6:$U$312,MATCH('Entocentric lens DB'!$Q$4,'Entocentric lens DB'!$B$4:$U$4,0),0),"")</f>
        <v>&lt;100$</v>
      </c>
      <c r="I14" s="42" t="str">
        <f>IFERROR(VLOOKUP($C14,'Entocentric lens DB'!$B$6:$U$312,MATCH('Entocentric lens DB'!$R$4,'Entocentric lens DB'!$B$4:$U$4,0),0),"")</f>
        <v>EL-10-30-Ci-VIS-MV</v>
      </c>
      <c r="J14" s="35" t="str">
        <f>IFERROR(VLOOKUP($I14,'Optotune lens DB'!$B$5:$I$25,MATCH('Optotune lens DB'!$I$4,'Optotune lens DB'!$B$4:$I$4,0),0),"")</f>
        <v/>
      </c>
      <c r="K14" s="3" t="s">
        <v>114</v>
      </c>
      <c r="L14" s="35" t="str">
        <f>IFERROR(VLOOKUP($C14,'Entocentric lens DB'!$B$6:$U$312,MATCH('Entocentric lens DB'!$S$4,'Entocentric lens DB'!$B$4:$U$4,0),0),"")</f>
        <v>None</v>
      </c>
      <c r="M14" s="41">
        <f>IF(ISBLANK(C14),"",'Entocentric lenses'!$H$3)</f>
        <v>2300</v>
      </c>
      <c r="N14" s="32" t="str">
        <f>IF(ISBLANK(C14),"",IF(IFERROR(1000/(1000/$M14+VLOOKUP($I14,'Optotune lens DB'!$B$5:$H$25,MATCH('Optotune lens DB'!$D$4,'Optotune lens DB'!$B$4:$H$4,0),0)),"inf")&lt;0,"inf",IFERROR(1000/(1000/$M14+VLOOKUP($I14,'Optotune lens DB'!$B$5:$H$25,MATCH('Optotune lens DB'!$D$4,'Optotune lens DB'!$B$4:$H$4,0),0)),"inf")))</f>
        <v>inf</v>
      </c>
      <c r="O14" s="32" t="e">
        <f>IF(ISBLANK(C14),"",IF(N14="inf",1000/(VLOOKUP($I14,'Optotune lens DB'!$B$5:$H$25,MATCH('Optotune lens DB'!$E$4,'Optotune lens DB'!$B$4:$H$4,0),0)-VLOOKUP($I14,'Optotune lens DB'!$B$5:$H$25,MATCH('Optotune lens DB'!$D$4,'Optotune lens DB'!$B$4:$H$4,0),0)),1000/(1000/$M14+VLOOKUP($I14,'Optotune lens DB'!$B$5:$H$25,MATCH('Optotune lens DB'!$E$4,'Optotune lens DB'!$B$4:$H$4,0),0))))</f>
        <v>#N/A</v>
      </c>
      <c r="P14" s="35" t="s">
        <v>115</v>
      </c>
      <c r="Q14" s="45" t="str">
        <f>IFERROR(IF(VLOOKUP($C14,'Entocentric lens DB'!$B$6:$U$312,MATCH('Entocentric lens DB'!$N$4,'Entocentric lens DB'!$B$4:$U$4,0),0)=0,"",VLOOKUP($C14,'Entocentric lens DB'!$B$6:$U$312,MATCH('Entocentric lens DB'!$N$4,'Entocentric lens DB'!$B$4:$U$4,0),0)),"")</f>
        <v/>
      </c>
      <c r="S14" s="3" t="s">
        <v>116</v>
      </c>
    </row>
    <row r="15" spans="1:19">
      <c r="B15" s="3" t="str">
        <f>IFERROR(VLOOKUP($C15,'Entocentric lens DB'!$B$6:$U$312,MATCH('Entocentric lens DB'!$C$4,'Entocentric lens DB'!$B$4:$U$4,0),0),"")</f>
        <v>Optart</v>
      </c>
      <c r="C15" s="49" t="s">
        <v>149</v>
      </c>
      <c r="D15" s="35">
        <f>IFERROR(VLOOKUP($C15,'Entocentric lens DB'!$B$6:$U$312,MATCH('Entocentric lens DB'!$D$4,'Entocentric lens DB'!$B$4:$U$4,0),0),"")</f>
        <v>12</v>
      </c>
      <c r="E15" s="35" t="str">
        <f>IFERROR(VLOOKUP($C15,'Entocentric lens DB'!$B$6:$U$312,MATCH('Entocentric lens DB'!$F$4,'Entocentric lens DB'!$B$4:$U$4,0),0),"")</f>
        <v>C-mount</v>
      </c>
      <c r="F15" s="35" t="str">
        <f>IFERROR(VLOOKUP($C15,'Entocentric lens DB'!$B$6:$U$312,MATCH('Entocentric lens DB'!$G$4,'Entocentric lens DB'!$B$4:$U$4,0),0),"")</f>
        <v>2/3"</v>
      </c>
      <c r="G15" s="35" t="str">
        <f>IFERROR(VLOOKUP($C15,'Entocentric lens DB'!$B$6:$U$312,MATCH('Entocentric lens DB'!$H$4,'Entocentric lens DB'!$B$4:$U$4,0),0),"")</f>
        <v>M30.5x0.5</v>
      </c>
      <c r="H15" s="35" t="str">
        <f>IFERROR(VLOOKUP($C15,'Entocentric lens DB'!$B$6:$U$312,MATCH('Entocentric lens DB'!$Q$4,'Entocentric lens DB'!$B$4:$U$4,0),0),"")</f>
        <v>On Request</v>
      </c>
      <c r="I15" s="42" t="str">
        <f>IFERROR(VLOOKUP($C15,'Entocentric lens DB'!$B$6:$U$312,MATCH('Entocentric lens DB'!$R$4,'Entocentric lens DB'!$B$4:$U$4,0),0),"")</f>
        <v>EL-16-40-TC-VIS-5D-M30.5</v>
      </c>
      <c r="J15" s="35" t="str">
        <f>IFERROR(VLOOKUP($I15,'Optotune lens DB'!$B$5:$I$25,MATCH('Optotune lens DB'!$I$4,'Optotune lens DB'!$B$4:$I$4,0),0),"")</f>
        <v>500-1000$</v>
      </c>
      <c r="K15" s="3" t="s">
        <v>114</v>
      </c>
      <c r="L15" s="35" t="str">
        <f>IFERROR(VLOOKUP($C15,'Entocentric lens DB'!$B$6:$U$312,MATCH('Entocentric lens DB'!$S$4,'Entocentric lens DB'!$B$4:$U$4,0),0),"")</f>
        <v>NA</v>
      </c>
      <c r="M15" s="41">
        <f>IF(ISBLANK(C15),"",'Entocentric lenses'!$H$3)</f>
        <v>2300</v>
      </c>
      <c r="N15" s="32" t="str">
        <f>IF(ISBLANK(C15),"",IF(IFERROR(1000/(1000/$M15+VLOOKUP($I15,'Optotune lens DB'!$B$5:$H$25,MATCH('Optotune lens DB'!$D$4,'Optotune lens DB'!$B$4:$H$4,0),0)),"inf")&lt;0,"inf",IFERROR(1000/(1000/$M15+VLOOKUP($I15,'Optotune lens DB'!$B$5:$H$25,MATCH('Optotune lens DB'!$D$4,'Optotune lens DB'!$B$4:$H$4,0),0)),"inf")))</f>
        <v>inf</v>
      </c>
      <c r="O15" s="32">
        <f>IF(ISBLANK(C15),"",IF(N15="inf",1000/(VLOOKUP($I15,'Optotune lens DB'!$B$5:$H$25,MATCH('Optotune lens DB'!$E$4,'Optotune lens DB'!$B$4:$H$4,0),0)-VLOOKUP($I15,'Optotune lens DB'!$B$5:$H$25,MATCH('Optotune lens DB'!$D$4,'Optotune lens DB'!$B$4:$H$4,0),0)),1000/(1000/$M15+VLOOKUP($I15,'Optotune lens DB'!$B$5:$H$25,MATCH('Optotune lens DB'!$E$4,'Optotune lens DB'!$B$4:$H$4,0),0))))</f>
        <v>200</v>
      </c>
      <c r="P15" s="35" t="s">
        <v>115</v>
      </c>
      <c r="Q15" s="45">
        <f>IFERROR(IF(VLOOKUP($C15,'Entocentric lens DB'!$B$6:$U$312,MATCH('Entocentric lens DB'!$N$4,'Entocentric lens DB'!$B$4:$U$4,0),0)=0,"",VLOOKUP($C15,'Entocentric lens DB'!$B$6:$U$312,MATCH('Entocentric lens DB'!$N$4,'Entocentric lens DB'!$B$4:$U$4,0),0)),"")</f>
        <v>3.5</v>
      </c>
    </row>
    <row r="16" spans="1:19">
      <c r="B16" s="3" t="str">
        <f>IFERROR(VLOOKUP($C16,'Entocentric lens DB'!$B$6:$U$312,MATCH('Entocentric lens DB'!$C$4,'Entocentric lens DB'!$B$4:$U$4,0),0),"")</f>
        <v>Optart</v>
      </c>
      <c r="C16" s="49" t="s">
        <v>150</v>
      </c>
      <c r="D16" s="35">
        <f>IFERROR(VLOOKUP($C16,'Entocentric lens DB'!$B$6:$U$312,MATCH('Entocentric lens DB'!$D$4,'Entocentric lens DB'!$B$4:$U$4,0),0),"")</f>
        <v>12</v>
      </c>
      <c r="E16" s="35" t="str">
        <f>IFERROR(VLOOKUP($C16,'Entocentric lens DB'!$B$6:$U$312,MATCH('Entocentric lens DB'!$F$4,'Entocentric lens DB'!$B$4:$U$4,0),0),"")</f>
        <v>C-mount</v>
      </c>
      <c r="F16" s="35" t="str">
        <f>IFERROR(VLOOKUP($C16,'Entocentric lens DB'!$B$6:$U$312,MATCH('Entocentric lens DB'!$G$4,'Entocentric lens DB'!$B$4:$U$4,0),0),"")</f>
        <v>2/3"</v>
      </c>
      <c r="G16" s="35" t="str">
        <f>IFERROR(VLOOKUP($C16,'Entocentric lens DB'!$B$6:$U$312,MATCH('Entocentric lens DB'!$H$4,'Entocentric lens DB'!$B$4:$U$4,0),0),"")</f>
        <v>M30.5XP0.5</v>
      </c>
      <c r="H16" s="35" t="str">
        <f>IFERROR(VLOOKUP($C16,'Entocentric lens DB'!$B$6:$U$312,MATCH('Entocentric lens DB'!$Q$4,'Entocentric lens DB'!$B$4:$U$4,0),0),"")</f>
        <v>On Request</v>
      </c>
      <c r="I16" s="42" t="str">
        <f>IFERROR(VLOOKUP($C16,'Entocentric lens DB'!$B$6:$U$312,MATCH('Entocentric lens DB'!$R$4,'Entocentric lens DB'!$B$4:$U$4,0),0),"")</f>
        <v>EL-16-40-TC-VIS-5D-M30.5</v>
      </c>
      <c r="J16" s="35" t="str">
        <f>IFERROR(VLOOKUP($I16,'Optotune lens DB'!$B$5:$I$25,MATCH('Optotune lens DB'!$I$4,'Optotune lens DB'!$B$4:$I$4,0),0),"")</f>
        <v>500-1000$</v>
      </c>
      <c r="K16" s="3" t="s">
        <v>114</v>
      </c>
      <c r="L16" s="35" t="str">
        <f>IFERROR(VLOOKUP($C16,'Entocentric lens DB'!$B$6:$U$312,MATCH('Entocentric lens DB'!$S$4,'Entocentric lens DB'!$B$4:$U$4,0),0),"")</f>
        <v>NA</v>
      </c>
      <c r="M16" s="41">
        <f>IF(ISBLANK(C16),"",'Entocentric lenses'!$H$3)</f>
        <v>2300</v>
      </c>
      <c r="N16" s="32" t="str">
        <f>IF(ISBLANK(C16),"",IF(IFERROR(1000/(1000/$M16+VLOOKUP($I16,'Optotune lens DB'!$B$5:$H$25,MATCH('Optotune lens DB'!$D$4,'Optotune lens DB'!$B$4:$H$4,0),0)),"inf")&lt;0,"inf",IFERROR(1000/(1000/$M16+VLOOKUP($I16,'Optotune lens DB'!$B$5:$H$25,MATCH('Optotune lens DB'!$D$4,'Optotune lens DB'!$B$4:$H$4,0),0)),"inf")))</f>
        <v>inf</v>
      </c>
      <c r="O16" s="32">
        <f>IF(ISBLANK(C16),"",IF(N16="inf",1000/(VLOOKUP($I16,'Optotune lens DB'!$B$5:$H$25,MATCH('Optotune lens DB'!$E$4,'Optotune lens DB'!$B$4:$H$4,0),0)-VLOOKUP($I16,'Optotune lens DB'!$B$5:$H$25,MATCH('Optotune lens DB'!$D$4,'Optotune lens DB'!$B$4:$H$4,0),0)),1000/(1000/$M16+VLOOKUP($I16,'Optotune lens DB'!$B$5:$H$25,MATCH('Optotune lens DB'!$E$4,'Optotune lens DB'!$B$4:$H$4,0),0))))</f>
        <v>200</v>
      </c>
      <c r="P16" s="35" t="s">
        <v>115</v>
      </c>
      <c r="Q16" s="45">
        <f>IFERROR(IF(VLOOKUP($C16,'Entocentric lens DB'!$B$6:$U$312,MATCH('Entocentric lens DB'!$N$4,'Entocentric lens DB'!$B$4:$U$4,0),0)=0,"",VLOOKUP($C16,'Entocentric lens DB'!$B$6:$U$312,MATCH('Entocentric lens DB'!$N$4,'Entocentric lens DB'!$B$4:$U$4,0),0)),"")</f>
        <v>5</v>
      </c>
    </row>
    <row r="17" spans="2:19">
      <c r="B17" s="3" t="str">
        <f>IFERROR(VLOOKUP($C17,'Entocentric lens DB'!$B$6:$U$312,MATCH('Entocentric lens DB'!$C$4,'Entocentric lens DB'!$B$4:$U$4,0),0),"")</f>
        <v>Optart</v>
      </c>
      <c r="C17" s="49" t="s">
        <v>151</v>
      </c>
      <c r="D17" s="35">
        <f>IFERROR(VLOOKUP($C17,'Entocentric lens DB'!$B$6:$U$312,MATCH('Entocentric lens DB'!$D$4,'Entocentric lens DB'!$B$4:$U$4,0),0),"")</f>
        <v>12</v>
      </c>
      <c r="E17" s="35" t="str">
        <f>IFERROR(VLOOKUP($C17,'Entocentric lens DB'!$B$6:$U$312,MATCH('Entocentric lens DB'!$F$4,'Entocentric lens DB'!$B$4:$U$4,0),0),"")</f>
        <v>C-mount</v>
      </c>
      <c r="F17" s="35" t="str">
        <f>IFERROR(VLOOKUP($C17,'Entocentric lens DB'!$B$6:$U$312,MATCH('Entocentric lens DB'!$G$4,'Entocentric lens DB'!$B$4:$U$4,0),0),"")</f>
        <v>2/3"</v>
      </c>
      <c r="G17" s="35" t="str">
        <f>IFERROR(VLOOKUP($C17,'Entocentric lens DB'!$B$6:$U$312,MATCH('Entocentric lens DB'!$H$4,'Entocentric lens DB'!$B$4:$U$4,0),0),"")</f>
        <v>M27XP0.5</v>
      </c>
      <c r="H17" s="35" t="str">
        <f>IFERROR(VLOOKUP($C17,'Entocentric lens DB'!$B$6:$U$312,MATCH('Entocentric lens DB'!$Q$4,'Entocentric lens DB'!$B$4:$U$4,0),0),"")</f>
        <v>On Request</v>
      </c>
      <c r="I17" s="42" t="str">
        <f>IFERROR(VLOOKUP($C17,'Entocentric lens DB'!$B$6:$U$312,MATCH('Entocentric lens DB'!$R$4,'Entocentric lens DB'!$B$4:$U$4,0),0),"")</f>
        <v>EL-16-40-TC-VIS-5D-M27</v>
      </c>
      <c r="J17" s="35" t="str">
        <f>IFERROR(VLOOKUP($I17,'Optotune lens DB'!$B$5:$I$25,MATCH('Optotune lens DB'!$I$4,'Optotune lens DB'!$B$4:$I$4,0),0),"")</f>
        <v>500-1000$</v>
      </c>
      <c r="K17" s="3" t="s">
        <v>114</v>
      </c>
      <c r="L17" s="35" t="str">
        <f>IFERROR(VLOOKUP($C17,'Entocentric lens DB'!$B$6:$U$312,MATCH('Entocentric lens DB'!$S$4,'Entocentric lens DB'!$B$4:$U$4,0),0),"")</f>
        <v>NA</v>
      </c>
      <c r="M17" s="41">
        <f>IF(ISBLANK(C17),"",'Entocentric lenses'!$H$3)</f>
        <v>2300</v>
      </c>
      <c r="N17" s="32" t="str">
        <f>IF(ISBLANK(C17),"",IF(IFERROR(1000/(1000/$M17+VLOOKUP($I17,'Optotune lens DB'!$B$5:$H$25,MATCH('Optotune lens DB'!$D$4,'Optotune lens DB'!$B$4:$H$4,0),0)),"inf")&lt;0,"inf",IFERROR(1000/(1000/$M17+VLOOKUP($I17,'Optotune lens DB'!$B$5:$H$25,MATCH('Optotune lens DB'!$D$4,'Optotune lens DB'!$B$4:$H$4,0),0)),"inf")))</f>
        <v>inf</v>
      </c>
      <c r="O17" s="32">
        <f>IF(ISBLANK(C17),"",IF(N17="inf",1000/(VLOOKUP($I17,'Optotune lens DB'!$B$5:$H$25,MATCH('Optotune lens DB'!$E$4,'Optotune lens DB'!$B$4:$H$4,0),0)-VLOOKUP($I17,'Optotune lens DB'!$B$5:$H$25,MATCH('Optotune lens DB'!$D$4,'Optotune lens DB'!$B$4:$H$4,0),0)),1000/(1000/$M17+VLOOKUP($I17,'Optotune lens DB'!$B$5:$H$25,MATCH('Optotune lens DB'!$E$4,'Optotune lens DB'!$B$4:$H$4,0),0))))</f>
        <v>200</v>
      </c>
      <c r="P17" s="35" t="s">
        <v>115</v>
      </c>
      <c r="Q17" s="45">
        <f>IFERROR(IF(VLOOKUP($C17,'Entocentric lens DB'!$B$6:$U$312,MATCH('Entocentric lens DB'!$N$4,'Entocentric lens DB'!$B$4:$U$4,0),0)=0,"",VLOOKUP($C17,'Entocentric lens DB'!$B$6:$U$312,MATCH('Entocentric lens DB'!$N$4,'Entocentric lens DB'!$B$4:$U$4,0),0)),"")</f>
        <v>5</v>
      </c>
    </row>
    <row r="18" spans="2:19">
      <c r="B18" s="3" t="str">
        <f>IFERROR(VLOOKUP($C18,'Entocentric lens DB'!$B$6:$U$312,MATCH('Entocentric lens DB'!$C$4,'Entocentric lens DB'!$B$4:$U$4,0),0),"")</f>
        <v/>
      </c>
      <c r="D18" s="35" t="str">
        <f>IFERROR(VLOOKUP($C18,'Entocentric lens DB'!$B$6:$U$312,MATCH('Entocentric lens DB'!$D$4,'Entocentric lens DB'!$B$4:$U$4,0),0),"")</f>
        <v/>
      </c>
      <c r="E18" s="35" t="str">
        <f>IFERROR(VLOOKUP($C18,'Entocentric lens DB'!$B$6:$U$312,MATCH('Entocentric lens DB'!$F$4,'Entocentric lens DB'!$B$4:$U$4,0),0),"")</f>
        <v/>
      </c>
      <c r="F18" s="35" t="str">
        <f>IFERROR(VLOOKUP($C18,'Entocentric lens DB'!$B$6:$U$312,MATCH('Entocentric lens DB'!$G$4,'Entocentric lens DB'!$B$4:$U$4,0),0),"")</f>
        <v/>
      </c>
      <c r="G18" s="35" t="str">
        <f>IFERROR(VLOOKUP($C18,'Entocentric lens DB'!$B$6:$U$312,MATCH('Entocentric lens DB'!$H$4,'Entocentric lens DB'!$B$4:$U$4,0),0),"")</f>
        <v/>
      </c>
      <c r="H18" s="35" t="str">
        <f>IFERROR(VLOOKUP($C18,'Entocentric lens DB'!$B$6:$U$312,MATCH('Entocentric lens DB'!$Q$4,'Entocentric lens DB'!$B$4:$U$4,0),0),"")</f>
        <v/>
      </c>
      <c r="I18" s="42" t="str">
        <f>IFERROR(VLOOKUP($C18,'Entocentric lens DB'!$B$6:$U$312,MATCH('Entocentric lens DB'!$R$4,'Entocentric lens DB'!$B$4:$U$4,0),0),"")</f>
        <v/>
      </c>
      <c r="J18" s="35" t="str">
        <f>IFERROR(VLOOKUP($I18,'Optotune lens DB'!$B$5:$I$25,MATCH('Optotune lens DB'!$I$4,'Optotune lens DB'!$B$4:$I$4,0),0),"")</f>
        <v/>
      </c>
      <c r="L18" s="35" t="str">
        <f>IFERROR(VLOOKUP($C18,'Entocentric lens DB'!$B$6:$U$312,MATCH('Entocentric lens DB'!$S$4,'Entocentric lens DB'!$B$4:$U$4,0),0),"")</f>
        <v/>
      </c>
      <c r="M18" s="41" t="str">
        <f>IF(ISBLANK(C18),"",'Entocentric lenses'!$H$3)</f>
        <v/>
      </c>
      <c r="N18" s="32" t="str">
        <f>IF(ISBLANK(C18),"",IF(IFERROR(1000/(1000/$M18+VLOOKUP($I18,'Optotune lens DB'!$B$5:$H$25,MATCH('Optotune lens DB'!$D$4,'Optotune lens DB'!$B$4:$H$4,0),0)),"inf")&lt;0,"inf",IFERROR(1000/(1000/$M18+VLOOKUP($I18,'Optotune lens DB'!$B$5:$H$25,MATCH('Optotune lens DB'!$D$4,'Optotune lens DB'!$B$4:$H$4,0),0)),"inf")))</f>
        <v/>
      </c>
      <c r="O18" s="32" t="str">
        <f>IF(ISBLANK(C18),"",IF(N18="inf",1000/(VLOOKUP($I18,'Optotune lens DB'!$B$5:$H$25,MATCH('Optotune lens DB'!$E$4,'Optotune lens DB'!$B$4:$H$4,0),0)-VLOOKUP($I18,'Optotune lens DB'!$B$5:$H$25,MATCH('Optotune lens DB'!$D$4,'Optotune lens DB'!$B$4:$H$4,0),0)),1000/(1000/$M18+VLOOKUP($I18,'Optotune lens DB'!$B$5:$H$25,MATCH('Optotune lens DB'!$E$4,'Optotune lens DB'!$B$4:$H$4,0),0))))</f>
        <v/>
      </c>
      <c r="P18" s="35"/>
      <c r="Q18" s="45" t="str">
        <f>IFERROR(IF(VLOOKUP($C18,'Entocentric lens DB'!$B$6:$U$312,MATCH('Entocentric lens DB'!$N$4,'Entocentric lens DB'!$B$4:$U$4,0),0)=0,"",VLOOKUP($C18,'Entocentric lens DB'!$B$6:$U$312,MATCH('Entocentric lens DB'!$N$4,'Entocentric lens DB'!$B$4:$U$4,0),0)),"")</f>
        <v/>
      </c>
    </row>
    <row r="19" spans="2:19">
      <c r="B19" s="3" t="str">
        <f>IFERROR(VLOOKUP($C19,'Entocentric lens DB'!$B$6:$U$312,MATCH('Entocentric lens DB'!$C$4,'Entocentric lens DB'!$B$4:$U$4,0),0),"")</f>
        <v/>
      </c>
      <c r="D19" s="35" t="str">
        <f>IFERROR(VLOOKUP($C19,'Entocentric lens DB'!$B$6:$U$312,MATCH('Entocentric lens DB'!$D$4,'Entocentric lens DB'!$B$4:$U$4,0),0),"")</f>
        <v/>
      </c>
      <c r="E19" s="35" t="str">
        <f>IFERROR(VLOOKUP($C19,'Entocentric lens DB'!$B$6:$U$312,MATCH('Entocentric lens DB'!$F$4,'Entocentric lens DB'!$B$4:$U$4,0),0),"")</f>
        <v/>
      </c>
      <c r="F19" s="35" t="str">
        <f>IFERROR(VLOOKUP($C19,'Entocentric lens DB'!$B$6:$U$312,MATCH('Entocentric lens DB'!$G$4,'Entocentric lens DB'!$B$4:$U$4,0),0),"")</f>
        <v/>
      </c>
      <c r="G19" s="35" t="str">
        <f>IFERROR(VLOOKUP($C19,'Entocentric lens DB'!$B$6:$U$312,MATCH('Entocentric lens DB'!$H$4,'Entocentric lens DB'!$B$4:$U$4,0),0),"")</f>
        <v/>
      </c>
      <c r="H19" s="35" t="str">
        <f>IFERROR(VLOOKUP($C19,'Entocentric lens DB'!$B$6:$U$312,MATCH('Entocentric lens DB'!$Q$4,'Entocentric lens DB'!$B$4:$U$4,0),0),"")</f>
        <v/>
      </c>
      <c r="I19" s="42" t="str">
        <f>IFERROR(VLOOKUP($C19,'Entocentric lens DB'!$B$6:$U$312,MATCH('Entocentric lens DB'!$R$4,'Entocentric lens DB'!$B$4:$U$4,0),0),"")</f>
        <v/>
      </c>
      <c r="J19" s="35" t="str">
        <f>IFERROR(VLOOKUP($I19,'Optotune lens DB'!$B$5:$I$25,MATCH('Optotune lens DB'!$I$4,'Optotune lens DB'!$B$4:$I$4,0),0),"")</f>
        <v/>
      </c>
      <c r="L19" s="35" t="str">
        <f>IFERROR(VLOOKUP($C19,'Entocentric lens DB'!$B$6:$U$312,MATCH('Entocentric lens DB'!$S$4,'Entocentric lens DB'!$B$4:$U$4,0),0),"")</f>
        <v/>
      </c>
      <c r="M19" s="41" t="str">
        <f>IF(ISBLANK(C19),"",'Entocentric lenses'!$H$3)</f>
        <v/>
      </c>
      <c r="N19" s="32" t="str">
        <f>IF(ISBLANK(C19),"",IF(IFERROR(1000/(1000/$M19+VLOOKUP($I19,'Optotune lens DB'!$B$5:$H$25,MATCH('Optotune lens DB'!$D$4,'Optotune lens DB'!$B$4:$H$4,0),0)),"inf")&lt;0,"inf",IFERROR(1000/(1000/$M19+VLOOKUP($I19,'Optotune lens DB'!$B$5:$H$25,MATCH('Optotune lens DB'!$D$4,'Optotune lens DB'!$B$4:$H$4,0),0)),"inf")))</f>
        <v/>
      </c>
      <c r="O19" s="32" t="str">
        <f>IF(ISBLANK(C19),"",IF(N19="inf",1000/(VLOOKUP($I19,'Optotune lens DB'!$B$5:$H$25,MATCH('Optotune lens DB'!$E$4,'Optotune lens DB'!$B$4:$H$4,0),0)-VLOOKUP($I19,'Optotune lens DB'!$B$5:$H$25,MATCH('Optotune lens DB'!$D$4,'Optotune lens DB'!$B$4:$H$4,0),0)),1000/(1000/$M19+VLOOKUP($I19,'Optotune lens DB'!$B$5:$H$25,MATCH('Optotune lens DB'!$E$4,'Optotune lens DB'!$B$4:$H$4,0),0))))</f>
        <v/>
      </c>
      <c r="P19" s="35"/>
      <c r="Q19" s="45" t="str">
        <f>IFERROR(IF(VLOOKUP($C19,'Entocentric lens DB'!$B$6:$U$312,MATCH('Entocentric lens DB'!$N$4,'Entocentric lens DB'!$B$4:$U$4,0),0)=0,"",VLOOKUP($C19,'Entocentric lens DB'!$B$6:$U$312,MATCH('Entocentric lens DB'!$N$4,'Entocentric lens DB'!$B$4:$U$4,0),0)),"")</f>
        <v/>
      </c>
    </row>
    <row r="20" spans="2:19">
      <c r="B20" s="3" t="str">
        <f>IFERROR(VLOOKUP($C20,'Entocentric lens DB'!$B$6:$U$312,MATCH('Entocentric lens DB'!$C$4,'Entocentric lens DB'!$B$4:$U$4,0),0),"")</f>
        <v/>
      </c>
      <c r="D20" s="35" t="str">
        <f>IFERROR(VLOOKUP($C20,'Entocentric lens DB'!$B$6:$U$312,MATCH('Entocentric lens DB'!$D$4,'Entocentric lens DB'!$B$4:$U$4,0),0),"")</f>
        <v/>
      </c>
      <c r="E20" s="35" t="str">
        <f>IFERROR(VLOOKUP($C20,'Entocentric lens DB'!$B$6:$U$312,MATCH('Entocentric lens DB'!$F$4,'Entocentric lens DB'!$B$4:$U$4,0),0),"")</f>
        <v/>
      </c>
      <c r="F20" s="35" t="str">
        <f>IFERROR(VLOOKUP($C20,'Entocentric lens DB'!$B$6:$U$312,MATCH('Entocentric lens DB'!$G$4,'Entocentric lens DB'!$B$4:$U$4,0),0),"")</f>
        <v/>
      </c>
      <c r="G20" s="35" t="str">
        <f>IFERROR(VLOOKUP($C20,'Entocentric lens DB'!$B$6:$U$312,MATCH('Entocentric lens DB'!$H$4,'Entocentric lens DB'!$B$4:$U$4,0),0),"")</f>
        <v/>
      </c>
      <c r="H20" s="35" t="str">
        <f>IFERROR(VLOOKUP($C20,'Entocentric lens DB'!$B$6:$U$312,MATCH('Entocentric lens DB'!$Q$4,'Entocentric lens DB'!$B$4:$U$4,0),0),"")</f>
        <v/>
      </c>
      <c r="I20" s="42" t="str">
        <f>IFERROR(VLOOKUP($C20,'Entocentric lens DB'!$B$6:$U$312,MATCH('Entocentric lens DB'!$R$4,'Entocentric lens DB'!$B$4:$U$4,0),0),"")</f>
        <v/>
      </c>
      <c r="J20" s="35" t="str">
        <f>IFERROR(VLOOKUP($I20,'Optotune lens DB'!$B$5:$I$25,MATCH('Optotune lens DB'!$I$4,'Optotune lens DB'!$B$4:$I$4,0),0),"")</f>
        <v/>
      </c>
      <c r="L20" s="35" t="str">
        <f>IFERROR(VLOOKUP($C20,'Entocentric lens DB'!$B$6:$U$312,MATCH('Entocentric lens DB'!$S$4,'Entocentric lens DB'!$B$4:$U$4,0),0),"")</f>
        <v/>
      </c>
      <c r="M20" s="41" t="str">
        <f>IF(ISBLANK(C20),"",'Entocentric lenses'!$H$3)</f>
        <v/>
      </c>
      <c r="N20" s="32" t="str">
        <f>IF(ISBLANK(C20),"",IF(IFERROR(1000/(1000/$M20+VLOOKUP($I20,'Optotune lens DB'!$B$5:$H$25,MATCH('Optotune lens DB'!$D$4,'Optotune lens DB'!$B$4:$H$4,0),0)),"inf")&lt;0,"inf",IFERROR(1000/(1000/$M20+VLOOKUP($I20,'Optotune lens DB'!$B$5:$H$25,MATCH('Optotune lens DB'!$D$4,'Optotune lens DB'!$B$4:$H$4,0),0)),"inf")))</f>
        <v/>
      </c>
      <c r="O20" s="32" t="str">
        <f>IF(ISBLANK(C20),"",IF(N20="inf",1000/(VLOOKUP($I20,'Optotune lens DB'!$B$5:$H$25,MATCH('Optotune lens DB'!$E$4,'Optotune lens DB'!$B$4:$H$4,0),0)-VLOOKUP($I20,'Optotune lens DB'!$B$5:$H$25,MATCH('Optotune lens DB'!$D$4,'Optotune lens DB'!$B$4:$H$4,0),0)),1000/(1000/$M20+VLOOKUP($I20,'Optotune lens DB'!$B$5:$H$25,MATCH('Optotune lens DB'!$E$4,'Optotune lens DB'!$B$4:$H$4,0),0))))</f>
        <v/>
      </c>
      <c r="P20" s="35"/>
      <c r="Q20" s="45" t="str">
        <f>IFERROR(IF(VLOOKUP($C20,'Entocentric lens DB'!$B$6:$U$312,MATCH('Entocentric lens DB'!$N$4,'Entocentric lens DB'!$B$4:$U$4,0),0)=0,"",VLOOKUP($C20,'Entocentric lens DB'!$B$6:$U$312,MATCH('Entocentric lens DB'!$N$4,'Entocentric lens DB'!$B$4:$U$4,0),0)),"")</f>
        <v/>
      </c>
    </row>
    <row r="21" spans="2:19">
      <c r="B21" s="31" t="s">
        <v>121</v>
      </c>
      <c r="C21" s="30" t="s">
        <v>0</v>
      </c>
      <c r="D21" s="30"/>
      <c r="E21" s="30" t="s">
        <v>0</v>
      </c>
      <c r="F21" s="30" t="s">
        <v>0</v>
      </c>
      <c r="G21" s="30" t="s">
        <v>0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0" t="s">
        <v>0</v>
      </c>
      <c r="N21" s="30" t="s">
        <v>0</v>
      </c>
      <c r="O21" s="30" t="s">
        <v>0</v>
      </c>
      <c r="P21" s="43" t="s">
        <v>0</v>
      </c>
      <c r="Q21" s="44" t="s">
        <v>0</v>
      </c>
      <c r="R21" s="30" t="s">
        <v>0</v>
      </c>
      <c r="S21" s="30" t="s">
        <v>0</v>
      </c>
    </row>
    <row r="23" spans="2:19">
      <c r="B23" s="158" t="s">
        <v>64</v>
      </c>
    </row>
  </sheetData>
  <phoneticPr fontId="20" type="noConversion"/>
  <dataValidations count="4">
    <dataValidation type="list" allowBlank="1" showInputMessage="1" showErrorMessage="1" sqref="J5:J20 H5:H20" xr:uid="{00000000-0002-0000-0700-000000000000}">
      <formula1>Prices</formula1>
    </dataValidation>
    <dataValidation type="list" allowBlank="1" showInputMessage="1" showErrorMessage="1" sqref="G5:G20" xr:uid="{00000000-0002-0000-0700-000001000000}">
      <formula1>Filter</formula1>
    </dataValidation>
    <dataValidation type="list" allowBlank="1" showInputMessage="1" showErrorMessage="1" sqref="F5:F20" xr:uid="{00000000-0002-0000-0700-000002000000}">
      <formula1>Formats</formula1>
    </dataValidation>
    <dataValidation type="list" allowBlank="1" showInputMessage="1" showErrorMessage="1" sqref="E5:E20" xr:uid="{00000000-0002-0000-0700-000003000000}">
      <formula1>Mounts</formula1>
    </dataValidation>
  </dataValidations>
  <hyperlinks>
    <hyperlink ref="B2" location="'Entocentric lenses'!A1" display="Back to overview" xr:uid="{CADE93B7-1D77-4655-9C48-D735BFFD5DA5}"/>
    <hyperlink ref="B23" location="'Entocentric lens DB'!A1" display="Entocentric lens database" xr:uid="{E55F23AD-A7B7-4CAD-8E3A-DF909BD2ED54}"/>
    <hyperlink ref="R5" r:id="rId1" xr:uid="{F2134A2E-3290-4F83-9B04-71837C362307}"/>
  </hyperlinks>
  <pageMargins left="0.3" right="0.3" top="0.5" bottom="0.5" header="0.1" footer="0.1"/>
  <pageSetup paperSize="9" scale="54" orientation="landscape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a08399-72e8-4557-8e7b-ec0e9d265eb2" xsi:nil="true"/>
    <lcf76f155ced4ddcb4097134ff3c332f xmlns="96f176f8-d835-4b51-bb18-c0e5cfea6f4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321E6EC8B12D4DA3A89EF2D8F1C273" ma:contentTypeVersion="18" ma:contentTypeDescription="Create a new document." ma:contentTypeScope="" ma:versionID="2f1c54037e54d08110bcae52159d900c">
  <xsd:schema xmlns:xsd="http://www.w3.org/2001/XMLSchema" xmlns:xs="http://www.w3.org/2001/XMLSchema" xmlns:p="http://schemas.microsoft.com/office/2006/metadata/properties" xmlns:ns2="96f176f8-d835-4b51-bb18-c0e5cfea6f44" xmlns:ns3="0ba08399-72e8-4557-8e7b-ec0e9d265eb2" targetNamespace="http://schemas.microsoft.com/office/2006/metadata/properties" ma:root="true" ma:fieldsID="5865cfd3d1175f4b634b0067aef148f1" ns2:_="" ns3:_="">
    <xsd:import namespace="96f176f8-d835-4b51-bb18-c0e5cfea6f44"/>
    <xsd:import namespace="0ba08399-72e8-4557-8e7b-ec0e9d265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176f8-d835-4b51-bb18-c0e5cfea6f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c81e6a9-616c-425e-a96f-8cee49ac54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a08399-72e8-4557-8e7b-ec0e9d265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bec7ac5-8852-4355-8258-41e3b24abfbd}" ma:internalName="TaxCatchAll" ma:showField="CatchAllData" ma:web="0ba08399-72e8-4557-8e7b-ec0e9d265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652012-DD45-4459-B3A5-D614C7BEB8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CB23F9-827B-4133-933B-03939DFAC187}">
  <ds:schemaRefs>
    <ds:schemaRef ds:uri="http://schemas.microsoft.com/office/2006/metadata/properties"/>
    <ds:schemaRef ds:uri="http://schemas.microsoft.com/office/infopath/2007/PartnerControls"/>
    <ds:schemaRef ds:uri="0ba08399-72e8-4557-8e7b-ec0e9d265eb2"/>
    <ds:schemaRef ds:uri="96f176f8-d835-4b51-bb18-c0e5cfea6f44"/>
  </ds:schemaRefs>
</ds:datastoreItem>
</file>

<file path=customXml/itemProps3.xml><?xml version="1.0" encoding="utf-8"?>
<ds:datastoreItem xmlns:ds="http://schemas.openxmlformats.org/officeDocument/2006/customXml" ds:itemID="{D39E49EF-E4BE-4A18-B838-49752913D3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176f8-d835-4b51-bb18-c0e5cfea6f44"/>
    <ds:schemaRef ds:uri="0ba08399-72e8-4557-8e7b-ec0e9d265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78</vt:i4>
      </vt:variant>
      <vt:variant>
        <vt:lpstr>Named Ranges</vt:lpstr>
      </vt:variant>
      <vt:variant>
        <vt:i4>4</vt:i4>
      </vt:variant>
    </vt:vector>
  </HeadingPairs>
  <TitlesOfParts>
    <vt:vector size="82" baseType="lpstr">
      <vt:lpstr>Entocentric lenses</vt:lpstr>
      <vt:lpstr>Overview (Tele)</vt:lpstr>
      <vt:lpstr>Telecentric lenses</vt:lpstr>
      <vt:lpstr>0.25" &amp; 6mm </vt:lpstr>
      <vt:lpstr>0.25" &amp; 8mm  </vt:lpstr>
      <vt:lpstr>0.25" &amp; 12mm </vt:lpstr>
      <vt:lpstr>0.33" &amp; 6mm</vt:lpstr>
      <vt:lpstr>0.33" &amp; 8mm </vt:lpstr>
      <vt:lpstr>0.33" &amp; 12mm</vt:lpstr>
      <vt:lpstr>0.33" &amp; 16mm</vt:lpstr>
      <vt:lpstr>0.33" &amp; 25mm</vt:lpstr>
      <vt:lpstr>0.33" &amp; 35mm</vt:lpstr>
      <vt:lpstr>0.33" &amp; 50mm</vt:lpstr>
      <vt:lpstr>0.33" &amp; 75mm</vt:lpstr>
      <vt:lpstr>0.33" &amp; 100mm</vt:lpstr>
      <vt:lpstr>0.5" &amp; 6mm</vt:lpstr>
      <vt:lpstr>0.5" &amp; 8mm</vt:lpstr>
      <vt:lpstr>0.5" &amp; 12mm</vt:lpstr>
      <vt:lpstr>0.5" &amp; 16mm</vt:lpstr>
      <vt:lpstr>0.5" &amp; 25mm </vt:lpstr>
      <vt:lpstr>0.5" &amp; 35mm</vt:lpstr>
      <vt:lpstr>0.5" &amp; 50mm</vt:lpstr>
      <vt:lpstr>0.5" &amp; 75mm</vt:lpstr>
      <vt:lpstr>0.67" &amp; 6mm</vt:lpstr>
      <vt:lpstr>0.67" &amp; 8mm</vt:lpstr>
      <vt:lpstr>0.67" &amp; 12mm</vt:lpstr>
      <vt:lpstr>0.67" &amp; 16mm</vt:lpstr>
      <vt:lpstr>0.67" &amp; 25mm</vt:lpstr>
      <vt:lpstr>0.67" &amp; 35mm</vt:lpstr>
      <vt:lpstr>0.67" &amp; 50mm</vt:lpstr>
      <vt:lpstr>0.67" &amp; 75mm</vt:lpstr>
      <vt:lpstr>0.67" &amp; 150mm</vt:lpstr>
      <vt:lpstr>1" &amp; 12mm</vt:lpstr>
      <vt:lpstr>1" &amp; 16mm</vt:lpstr>
      <vt:lpstr>1" &amp; 25mm</vt:lpstr>
      <vt:lpstr>1" &amp; 35mm</vt:lpstr>
      <vt:lpstr>1" &amp; 50mm</vt:lpstr>
      <vt:lpstr>1" &amp; 75mm</vt:lpstr>
      <vt:lpstr>30mm &amp; 25mm</vt:lpstr>
      <vt:lpstr>30mm &amp; 35mm</vt:lpstr>
      <vt:lpstr>30mm &amp; 50mm</vt:lpstr>
      <vt:lpstr>30mm &amp; 75mm</vt:lpstr>
      <vt:lpstr>0.5" &amp; 0.15x</vt:lpstr>
      <vt:lpstr>0.5" &amp; 0.25x</vt:lpstr>
      <vt:lpstr>0.5" &amp; 0.35x</vt:lpstr>
      <vt:lpstr>0.5" &amp; 0.5x</vt:lpstr>
      <vt:lpstr>0.5"&amp; 0.66</vt:lpstr>
      <vt:lpstr>0.67" &amp; 0.15x</vt:lpstr>
      <vt:lpstr>0.67" &amp; 0.25x</vt:lpstr>
      <vt:lpstr>0.67" &amp; 0.35x </vt:lpstr>
      <vt:lpstr>0.67" &amp; 0.5x </vt:lpstr>
      <vt:lpstr>0.67" &amp; 0.66x </vt:lpstr>
      <vt:lpstr>0.67" &amp; 0.75x  </vt:lpstr>
      <vt:lpstr>0.67" &amp; 1x  </vt:lpstr>
      <vt:lpstr>0.67" &amp; 1.5x  </vt:lpstr>
      <vt:lpstr>0.67" &amp; 2x </vt:lpstr>
      <vt:lpstr>0.67" &amp; 3x </vt:lpstr>
      <vt:lpstr>0.67" &amp; 4x </vt:lpstr>
      <vt:lpstr>1" &amp; 0.15x</vt:lpstr>
      <vt:lpstr>1" &amp; 0.25x </vt:lpstr>
      <vt:lpstr>1" &amp; 0.35x </vt:lpstr>
      <vt:lpstr>1" &amp; 0.5x</vt:lpstr>
      <vt:lpstr>1" &amp; 0.66x</vt:lpstr>
      <vt:lpstr>1" &amp; 1x</vt:lpstr>
      <vt:lpstr>1" &amp; 1.5x </vt:lpstr>
      <vt:lpstr>1" &amp; 2x </vt:lpstr>
      <vt:lpstr>1" &amp; 4x </vt:lpstr>
      <vt:lpstr>1" &amp; 6x </vt:lpstr>
      <vt:lpstr>1.33" &amp; 0.27x </vt:lpstr>
      <vt:lpstr>1.33" &amp; 0.56x</vt:lpstr>
      <vt:lpstr>1.76" &amp; 6x</vt:lpstr>
      <vt:lpstr>30mm &amp; 2x </vt:lpstr>
      <vt:lpstr>30mm &amp; 3x</vt:lpstr>
      <vt:lpstr>Entocentric lens DB</vt:lpstr>
      <vt:lpstr>Telecentric lens DB</vt:lpstr>
      <vt:lpstr>Old</vt:lpstr>
      <vt:lpstr>Optotune lens DB</vt:lpstr>
      <vt:lpstr>Lists</vt:lpstr>
      <vt:lpstr>Filter</vt:lpstr>
      <vt:lpstr>Formats</vt:lpstr>
      <vt:lpstr>Mounts</vt:lpstr>
      <vt:lpstr>Prices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2025-03-07T22:28:57Z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0x0101005B321E6EC8B12D4DA3A89EF2D8F1C273</vt:lpwstr>
  </property>
  <property fmtid="{D5CDD505-2E9C-101B-9397-08002B2CF9AE}" pid="3" name="Order">
    <vt:r8>2790400</vt:r8>
  </property>
  <property fmtid="{D5CDD505-2E9C-101B-9397-08002B2CF9AE}" pid="4" name="MediaServiceImageTags">
    <vt:lpwstr/>
  </property>
</Properties>
</file>